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rietaire\Documents\ACTIONS FORMATIONS\MQS gestion de projet\VIROFLAY\F° PL\PRODUCTION\"/>
    </mc:Choice>
  </mc:AlternateContent>
  <xr:revisionPtr revIDLastSave="0" documentId="13_ncr:1_{B7F8EA26-3414-4F04-AD84-80EAC4F07E6A}" xr6:coauthVersionLast="43" xr6:coauthVersionMax="43" xr10:uidLastSave="{00000000-0000-0000-0000-000000000000}"/>
  <bookViews>
    <workbookView xWindow="-108" yWindow="-108" windowWidth="23256" windowHeight="12576" tabRatio="680" xr2:uid="{00000000-000D-0000-FFFF-FFFF00000000}"/>
  </bookViews>
  <sheets>
    <sheet name="ETP EQ HOT1" sheetId="1" r:id="rId1"/>
    <sheet name="ETP EQ HOT 2" sheetId="2" r:id="rId2"/>
    <sheet name="calcul de répartition hotell 1" sheetId="3" r:id="rId3"/>
    <sheet name="Calcul repartition hotell 2" sheetId="4" r:id="rId4"/>
    <sheet name="grille de base HOTELL" sheetId="5" r:id="rId5"/>
    <sheet name="Cycle de base Hotel 1a" sheetId="6" r:id="rId6"/>
    <sheet name="Cycle de base Hotel 1b" sheetId="7" r:id="rId7"/>
    <sheet name="Cycle de base Hotel 1c" sheetId="8" r:id="rId8"/>
    <sheet name="Cycle de base Hotel 1d" sheetId="9" r:id="rId9"/>
    <sheet name="Cycle de base Hotel 1e" sheetId="10" r:id="rId10"/>
    <sheet name="Cycle de base Hotel 1f" sheetId="11" r:id="rId11"/>
    <sheet name="Cycle de base Hotel 1g" sheetId="13" r:id="rId12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J41" i="13" l="1"/>
  <c r="CI41" i="13"/>
  <c r="CC41" i="13"/>
  <c r="CB41" i="13"/>
  <c r="BV41" i="13"/>
  <c r="BU41" i="13"/>
  <c r="BO41" i="13"/>
  <c r="BN41" i="13"/>
  <c r="BH41" i="13"/>
  <c r="BG41" i="13"/>
  <c r="BA41" i="13"/>
  <c r="AZ41" i="13"/>
  <c r="AT41" i="13"/>
  <c r="AS41" i="13"/>
  <c r="AM41" i="13"/>
  <c r="AL41" i="13"/>
  <c r="AF41" i="13"/>
  <c r="AE41" i="13"/>
  <c r="Y41" i="13"/>
  <c r="X41" i="13"/>
  <c r="R41" i="13"/>
  <c r="Q41" i="13"/>
  <c r="K41" i="13"/>
  <c r="J41" i="13"/>
  <c r="CJ40" i="13"/>
  <c r="CI40" i="13"/>
  <c r="CC40" i="13"/>
  <c r="CB40" i="13"/>
  <c r="BV40" i="13"/>
  <c r="BU40" i="13"/>
  <c r="BO40" i="13"/>
  <c r="BN40" i="13"/>
  <c r="BH40" i="13"/>
  <c r="BG40" i="13"/>
  <c r="BA40" i="13"/>
  <c r="AZ40" i="13"/>
  <c r="AT40" i="13"/>
  <c r="AS40" i="13"/>
  <c r="AM40" i="13"/>
  <c r="AL40" i="13"/>
  <c r="AF40" i="13"/>
  <c r="AE40" i="13"/>
  <c r="Y40" i="13"/>
  <c r="X40" i="13"/>
  <c r="R40" i="13"/>
  <c r="Q40" i="13"/>
  <c r="K40" i="13"/>
  <c r="J40" i="13"/>
  <c r="CH38" i="13"/>
  <c r="CG38" i="13"/>
  <c r="CF38" i="13"/>
  <c r="CE38" i="13"/>
  <c r="CD38" i="13"/>
  <c r="CA38" i="13"/>
  <c r="BZ38" i="13"/>
  <c r="BY38" i="13"/>
  <c r="BX38" i="13"/>
  <c r="BW38" i="13"/>
  <c r="BT38" i="13"/>
  <c r="BS38" i="13"/>
  <c r="BR38" i="13"/>
  <c r="BQ38" i="13"/>
  <c r="BP38" i="13"/>
  <c r="BM38" i="13"/>
  <c r="BL38" i="13"/>
  <c r="BK38" i="13"/>
  <c r="BJ38" i="13"/>
  <c r="BI38" i="13"/>
  <c r="BF38" i="13"/>
  <c r="BE38" i="13"/>
  <c r="BD38" i="13"/>
  <c r="BC38" i="13"/>
  <c r="BB38" i="13"/>
  <c r="AY38" i="13"/>
  <c r="AX38" i="13"/>
  <c r="AW38" i="13"/>
  <c r="AV38" i="13"/>
  <c r="AU38" i="13"/>
  <c r="AR38" i="13"/>
  <c r="AQ38" i="13"/>
  <c r="AP38" i="13"/>
  <c r="AO38" i="13"/>
  <c r="AN38" i="13"/>
  <c r="AK38" i="13"/>
  <c r="AJ38" i="13"/>
  <c r="AI38" i="13"/>
  <c r="AH38" i="13"/>
  <c r="AG38" i="13"/>
  <c r="AD38" i="13"/>
  <c r="AC38" i="13"/>
  <c r="AB38" i="13"/>
  <c r="AA38" i="13"/>
  <c r="Z38" i="13"/>
  <c r="W38" i="13"/>
  <c r="V38" i="13"/>
  <c r="U38" i="13"/>
  <c r="T38" i="13"/>
  <c r="S38" i="13"/>
  <c r="P38" i="13"/>
  <c r="O38" i="13"/>
  <c r="N38" i="13"/>
  <c r="M38" i="13"/>
  <c r="L38" i="13"/>
  <c r="I38" i="13"/>
  <c r="H38" i="13"/>
  <c r="G38" i="13"/>
  <c r="F38" i="13"/>
  <c r="E38" i="13"/>
  <c r="CJ37" i="13"/>
  <c r="CI37" i="13"/>
  <c r="CH37" i="13"/>
  <c r="CG37" i="13"/>
  <c r="CF37" i="13"/>
  <c r="CE37" i="13"/>
  <c r="CD37" i="13"/>
  <c r="CC37" i="13"/>
  <c r="CB37" i="13"/>
  <c r="CA37" i="13"/>
  <c r="BZ37" i="13"/>
  <c r="BY37" i="13"/>
  <c r="BX37" i="13"/>
  <c r="BW37" i="13"/>
  <c r="BV37" i="13"/>
  <c r="BU37" i="13"/>
  <c r="BT37" i="13"/>
  <c r="BS37" i="13"/>
  <c r="BR37" i="13"/>
  <c r="BQ37" i="13"/>
  <c r="BP37" i="13"/>
  <c r="BO37" i="13"/>
  <c r="BN37" i="13"/>
  <c r="BM37" i="13"/>
  <c r="BL37" i="13"/>
  <c r="BK37" i="13"/>
  <c r="BJ37" i="13"/>
  <c r="BI37" i="13"/>
  <c r="BF37" i="13"/>
  <c r="BE37" i="13"/>
  <c r="BD37" i="13"/>
  <c r="BC37" i="13"/>
  <c r="BB37" i="13"/>
  <c r="AY37" i="13"/>
  <c r="AX37" i="13"/>
  <c r="AW37" i="13"/>
  <c r="AV37" i="13"/>
  <c r="AU37" i="13"/>
  <c r="AR37" i="13"/>
  <c r="AQ37" i="13"/>
  <c r="AP37" i="13"/>
  <c r="AO37" i="13"/>
  <c r="AN37" i="13"/>
  <c r="AK37" i="13"/>
  <c r="AJ37" i="13"/>
  <c r="AI37" i="13"/>
  <c r="AH37" i="13"/>
  <c r="AG37" i="13"/>
  <c r="AD37" i="13"/>
  <c r="AC37" i="13"/>
  <c r="AB37" i="13"/>
  <c r="AA37" i="13"/>
  <c r="Z37" i="13"/>
  <c r="W37" i="13"/>
  <c r="V37" i="13"/>
  <c r="U37" i="13"/>
  <c r="T37" i="13"/>
  <c r="S37" i="13"/>
  <c r="P37" i="13"/>
  <c r="O37" i="13"/>
  <c r="N37" i="13"/>
  <c r="M37" i="13"/>
  <c r="L37" i="13"/>
  <c r="I37" i="13"/>
  <c r="H37" i="13"/>
  <c r="G37" i="13"/>
  <c r="F37" i="13"/>
  <c r="E37" i="13"/>
  <c r="CH35" i="13"/>
  <c r="CG35" i="13"/>
  <c r="CF35" i="13"/>
  <c r="CE35" i="13"/>
  <c r="CD35" i="13"/>
  <c r="CA35" i="13"/>
  <c r="BZ35" i="13"/>
  <c r="BY35" i="13"/>
  <c r="BX35" i="13"/>
  <c r="BW35" i="13"/>
  <c r="BT35" i="13"/>
  <c r="BS35" i="13"/>
  <c r="BR35" i="13"/>
  <c r="BQ35" i="13"/>
  <c r="BP35" i="13"/>
  <c r="BM35" i="13"/>
  <c r="BL35" i="13"/>
  <c r="BK35" i="13"/>
  <c r="BJ35" i="13"/>
  <c r="BI35" i="13"/>
  <c r="BF35" i="13"/>
  <c r="BE35" i="13"/>
  <c r="BD35" i="13"/>
  <c r="BC35" i="13"/>
  <c r="BB35" i="13"/>
  <c r="AY35" i="13"/>
  <c r="AX35" i="13"/>
  <c r="AW35" i="13"/>
  <c r="AV35" i="13"/>
  <c r="AU35" i="13"/>
  <c r="AR35" i="13"/>
  <c r="AQ35" i="13"/>
  <c r="AP35" i="13"/>
  <c r="AO35" i="13"/>
  <c r="AN35" i="13"/>
  <c r="AK35" i="13"/>
  <c r="AJ35" i="13"/>
  <c r="AI35" i="13"/>
  <c r="AH35" i="13"/>
  <c r="AG35" i="13"/>
  <c r="AD35" i="13"/>
  <c r="AC35" i="13"/>
  <c r="AB35" i="13"/>
  <c r="AA35" i="13"/>
  <c r="Z35" i="13"/>
  <c r="W35" i="13"/>
  <c r="V35" i="13"/>
  <c r="U35" i="13"/>
  <c r="T35" i="13"/>
  <c r="S35" i="13"/>
  <c r="P35" i="13"/>
  <c r="O35" i="13"/>
  <c r="N35" i="13"/>
  <c r="M35" i="13"/>
  <c r="L35" i="13"/>
  <c r="I35" i="13"/>
  <c r="H35" i="13"/>
  <c r="G35" i="13"/>
  <c r="F35" i="13"/>
  <c r="E35" i="13"/>
  <c r="CJ34" i="13"/>
  <c r="CI34" i="13"/>
  <c r="CH34" i="13"/>
  <c r="CG34" i="13"/>
  <c r="CF34" i="13"/>
  <c r="CE34" i="13"/>
  <c r="CD34" i="13"/>
  <c r="CC34" i="13"/>
  <c r="CB34" i="13"/>
  <c r="CA34" i="13"/>
  <c r="BZ34" i="13"/>
  <c r="BY34" i="13"/>
  <c r="BX34" i="13"/>
  <c r="BW34" i="13"/>
  <c r="BV34" i="13"/>
  <c r="BU34" i="13"/>
  <c r="BT34" i="13"/>
  <c r="BS34" i="13"/>
  <c r="BR34" i="13"/>
  <c r="BQ34" i="13"/>
  <c r="BP34" i="13"/>
  <c r="BO34" i="13"/>
  <c r="BN34" i="13"/>
  <c r="BM34" i="13"/>
  <c r="BL34" i="13"/>
  <c r="BK34" i="13"/>
  <c r="BJ34" i="13"/>
  <c r="BI34" i="13"/>
  <c r="BH34" i="13"/>
  <c r="BG34" i="13"/>
  <c r="BF34" i="13"/>
  <c r="BE34" i="13"/>
  <c r="BD34" i="13"/>
  <c r="BC34" i="13"/>
  <c r="BB34" i="13"/>
  <c r="BA34" i="13"/>
  <c r="AZ34" i="13"/>
  <c r="AY34" i="13"/>
  <c r="AX34" i="13"/>
  <c r="AW34" i="13"/>
  <c r="AV34" i="13"/>
  <c r="AU34" i="13"/>
  <c r="AT34" i="13"/>
  <c r="AS34" i="13"/>
  <c r="AR34" i="13"/>
  <c r="AQ34" i="13"/>
  <c r="AP34" i="13"/>
  <c r="AO34" i="13"/>
  <c r="AN34" i="13"/>
  <c r="AM34" i="13"/>
  <c r="AL34" i="13"/>
  <c r="AK34" i="13"/>
  <c r="AJ34" i="13"/>
  <c r="AI34" i="13"/>
  <c r="AH34" i="13"/>
  <c r="AG34" i="13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CV33" i="13"/>
  <c r="CU33" i="13"/>
  <c r="CS32" i="13"/>
  <c r="CR32" i="13"/>
  <c r="CQ32" i="13"/>
  <c r="CP32" i="13"/>
  <c r="CK32" i="13"/>
  <c r="CV31" i="13"/>
  <c r="CU31" i="13"/>
  <c r="CW31" i="13" s="1"/>
  <c r="CS30" i="13"/>
  <c r="CR30" i="13"/>
  <c r="CQ30" i="13"/>
  <c r="CP30" i="13"/>
  <c r="CK30" i="13"/>
  <c r="CV29" i="13"/>
  <c r="CU29" i="13"/>
  <c r="CW29" i="13" s="1"/>
  <c r="CS28" i="13"/>
  <c r="CR28" i="13"/>
  <c r="CQ28" i="13"/>
  <c r="CP28" i="13"/>
  <c r="CK28" i="13"/>
  <c r="CV27" i="13"/>
  <c r="CU27" i="13"/>
  <c r="CW27" i="13" s="1"/>
  <c r="CS26" i="13"/>
  <c r="CR26" i="13"/>
  <c r="CQ26" i="13"/>
  <c r="CP26" i="13"/>
  <c r="CK26" i="13"/>
  <c r="CV25" i="13"/>
  <c r="CU25" i="13"/>
  <c r="CW25" i="13" s="1"/>
  <c r="CS24" i="13"/>
  <c r="CR24" i="13"/>
  <c r="CQ24" i="13"/>
  <c r="CP24" i="13"/>
  <c r="CK24" i="13"/>
  <c r="CV23" i="13"/>
  <c r="CU23" i="13"/>
  <c r="CW23" i="13" s="1"/>
  <c r="CS22" i="13"/>
  <c r="CR22" i="13"/>
  <c r="CQ22" i="13"/>
  <c r="CP22" i="13"/>
  <c r="CK22" i="13"/>
  <c r="CV21" i="13"/>
  <c r="CU21" i="13"/>
  <c r="CW21" i="13" s="1"/>
  <c r="CS20" i="13"/>
  <c r="CR20" i="13"/>
  <c r="CQ20" i="13"/>
  <c r="CP20" i="13"/>
  <c r="CK20" i="13"/>
  <c r="CV19" i="13"/>
  <c r="CU19" i="13"/>
  <c r="CW19" i="13" s="1"/>
  <c r="CS18" i="13"/>
  <c r="CR18" i="13"/>
  <c r="CQ18" i="13"/>
  <c r="CP18" i="13"/>
  <c r="CK18" i="13"/>
  <c r="CV17" i="13"/>
  <c r="CU17" i="13"/>
  <c r="CW17" i="13" s="1"/>
  <c r="CS16" i="13"/>
  <c r="CR16" i="13"/>
  <c r="CQ16" i="13"/>
  <c r="CP16" i="13"/>
  <c r="CK16" i="13"/>
  <c r="CV15" i="13"/>
  <c r="CU15" i="13"/>
  <c r="CW15" i="13" s="1"/>
  <c r="CS14" i="13"/>
  <c r="CR14" i="13"/>
  <c r="CQ14" i="13"/>
  <c r="CP14" i="13"/>
  <c r="CK14" i="13"/>
  <c r="CV13" i="13"/>
  <c r="CU13" i="13"/>
  <c r="CW13" i="13" s="1"/>
  <c r="CS12" i="13"/>
  <c r="CR12" i="13"/>
  <c r="CQ12" i="13"/>
  <c r="CP12" i="13"/>
  <c r="CK12" i="13"/>
  <c r="CV11" i="13"/>
  <c r="CU11" i="13"/>
  <c r="CW11" i="13" s="1"/>
  <c r="CS10" i="13"/>
  <c r="CR10" i="13"/>
  <c r="CQ10" i="13"/>
  <c r="CP10" i="13"/>
  <c r="CK10" i="13"/>
  <c r="CJ41" i="11"/>
  <c r="CI41" i="11"/>
  <c r="CC41" i="11"/>
  <c r="CB41" i="11"/>
  <c r="BV41" i="11"/>
  <c r="BU41" i="11"/>
  <c r="BO41" i="11"/>
  <c r="BN41" i="11"/>
  <c r="BH41" i="11"/>
  <c r="BG41" i="11"/>
  <c r="BA41" i="11"/>
  <c r="AZ41" i="11"/>
  <c r="AT41" i="11"/>
  <c r="AS41" i="11"/>
  <c r="AM41" i="11"/>
  <c r="AL41" i="11"/>
  <c r="AF41" i="11"/>
  <c r="AE41" i="11"/>
  <c r="Y41" i="11"/>
  <c r="X41" i="11"/>
  <c r="R41" i="11"/>
  <c r="Q41" i="11"/>
  <c r="K41" i="11"/>
  <c r="J41" i="11"/>
  <c r="CJ40" i="11"/>
  <c r="CI40" i="11"/>
  <c r="CC40" i="11"/>
  <c r="CB40" i="11"/>
  <c r="BV40" i="11"/>
  <c r="BU40" i="11"/>
  <c r="BO40" i="11"/>
  <c r="BN40" i="11"/>
  <c r="BH40" i="11"/>
  <c r="BG40" i="11"/>
  <c r="BA40" i="11"/>
  <c r="AZ40" i="11"/>
  <c r="AT40" i="11"/>
  <c r="AS40" i="11"/>
  <c r="AM40" i="11"/>
  <c r="AL40" i="11"/>
  <c r="AF40" i="11"/>
  <c r="AE40" i="11"/>
  <c r="Y40" i="11"/>
  <c r="X40" i="11"/>
  <c r="R40" i="11"/>
  <c r="Q40" i="11"/>
  <c r="K40" i="11"/>
  <c r="J40" i="11"/>
  <c r="CH38" i="11"/>
  <c r="CG38" i="11"/>
  <c r="CF38" i="11"/>
  <c r="CE38" i="11"/>
  <c r="CD38" i="11"/>
  <c r="CA38" i="11"/>
  <c r="BZ38" i="11"/>
  <c r="BY38" i="11"/>
  <c r="BX38" i="11"/>
  <c r="BW38" i="11"/>
  <c r="BT38" i="11"/>
  <c r="BS38" i="11"/>
  <c r="BR38" i="11"/>
  <c r="BQ38" i="11"/>
  <c r="BP38" i="11"/>
  <c r="BM38" i="11"/>
  <c r="BL38" i="11"/>
  <c r="BK38" i="11"/>
  <c r="BJ38" i="11"/>
  <c r="BI38" i="11"/>
  <c r="BF38" i="11"/>
  <c r="BE38" i="11"/>
  <c r="BD38" i="11"/>
  <c r="BC38" i="11"/>
  <c r="BB38" i="11"/>
  <c r="AY38" i="11"/>
  <c r="AX38" i="11"/>
  <c r="AW38" i="11"/>
  <c r="AV38" i="11"/>
  <c r="AU38" i="11"/>
  <c r="AR38" i="11"/>
  <c r="AQ38" i="11"/>
  <c r="AP38" i="11"/>
  <c r="AO38" i="11"/>
  <c r="AN38" i="11"/>
  <c r="AK38" i="11"/>
  <c r="AJ38" i="11"/>
  <c r="AI38" i="11"/>
  <c r="AH38" i="11"/>
  <c r="AG38" i="11"/>
  <c r="AD38" i="11"/>
  <c r="AC38" i="11"/>
  <c r="AB38" i="11"/>
  <c r="AA38" i="11"/>
  <c r="Z38" i="11"/>
  <c r="W38" i="11"/>
  <c r="V38" i="11"/>
  <c r="U38" i="11"/>
  <c r="T38" i="11"/>
  <c r="S38" i="11"/>
  <c r="P38" i="11"/>
  <c r="O38" i="11"/>
  <c r="N38" i="11"/>
  <c r="M38" i="11"/>
  <c r="L38" i="11"/>
  <c r="I38" i="11"/>
  <c r="H38" i="11"/>
  <c r="G38" i="11"/>
  <c r="F38" i="11"/>
  <c r="E38" i="11"/>
  <c r="CJ37" i="11"/>
  <c r="CI37" i="11"/>
  <c r="CH37" i="11"/>
  <c r="CG37" i="11"/>
  <c r="CF37" i="11"/>
  <c r="CE37" i="11"/>
  <c r="CD37" i="11"/>
  <c r="CC37" i="11"/>
  <c r="CB37" i="11"/>
  <c r="CA37" i="11"/>
  <c r="BZ37" i="11"/>
  <c r="BY37" i="11"/>
  <c r="BX37" i="11"/>
  <c r="BW37" i="11"/>
  <c r="BV37" i="11"/>
  <c r="BU37" i="11"/>
  <c r="BT37" i="11"/>
  <c r="BS37" i="11"/>
  <c r="BR37" i="11"/>
  <c r="BQ37" i="11"/>
  <c r="BP37" i="11"/>
  <c r="BO37" i="11"/>
  <c r="BN37" i="11"/>
  <c r="BM37" i="11"/>
  <c r="BL37" i="11"/>
  <c r="BK37" i="11"/>
  <c r="BJ37" i="11"/>
  <c r="BI37" i="11"/>
  <c r="BF37" i="11"/>
  <c r="BE37" i="11"/>
  <c r="BD37" i="11"/>
  <c r="BC37" i="11"/>
  <c r="BB37" i="11"/>
  <c r="AY37" i="11"/>
  <c r="AX37" i="11"/>
  <c r="AW37" i="11"/>
  <c r="AV37" i="11"/>
  <c r="AU37" i="11"/>
  <c r="AR37" i="11"/>
  <c r="AQ37" i="11"/>
  <c r="AP37" i="11"/>
  <c r="AO37" i="11"/>
  <c r="AN37" i="11"/>
  <c r="AK37" i="11"/>
  <c r="AJ37" i="11"/>
  <c r="AI37" i="11"/>
  <c r="AH37" i="11"/>
  <c r="AG37" i="11"/>
  <c r="AD37" i="11"/>
  <c r="AC37" i="11"/>
  <c r="AB37" i="11"/>
  <c r="AA37" i="11"/>
  <c r="Z37" i="11"/>
  <c r="W37" i="11"/>
  <c r="V37" i="11"/>
  <c r="U37" i="11"/>
  <c r="T37" i="11"/>
  <c r="S37" i="11"/>
  <c r="P37" i="11"/>
  <c r="O37" i="11"/>
  <c r="N37" i="11"/>
  <c r="M37" i="11"/>
  <c r="L37" i="11"/>
  <c r="I37" i="11"/>
  <c r="H37" i="11"/>
  <c r="G37" i="11"/>
  <c r="F37" i="11"/>
  <c r="E37" i="11"/>
  <c r="CH35" i="11"/>
  <c r="CG35" i="11"/>
  <c r="CF35" i="11"/>
  <c r="CE35" i="11"/>
  <c r="CD35" i="11"/>
  <c r="CA35" i="11"/>
  <c r="BZ35" i="11"/>
  <c r="BY35" i="11"/>
  <c r="BX35" i="11"/>
  <c r="BW35" i="11"/>
  <c r="BT35" i="11"/>
  <c r="BS35" i="11"/>
  <c r="BR35" i="11"/>
  <c r="BQ35" i="11"/>
  <c r="BP35" i="11"/>
  <c r="BM35" i="11"/>
  <c r="BL35" i="11"/>
  <c r="BK35" i="11"/>
  <c r="BJ35" i="11"/>
  <c r="BI35" i="11"/>
  <c r="BF35" i="11"/>
  <c r="BE35" i="11"/>
  <c r="BD35" i="11"/>
  <c r="BC35" i="11"/>
  <c r="BB35" i="11"/>
  <c r="AY35" i="11"/>
  <c r="AX35" i="11"/>
  <c r="AW35" i="11"/>
  <c r="AV35" i="11"/>
  <c r="AU35" i="11"/>
  <c r="AR35" i="11"/>
  <c r="AQ35" i="11"/>
  <c r="AP35" i="11"/>
  <c r="AO35" i="11"/>
  <c r="AN35" i="11"/>
  <c r="AK35" i="11"/>
  <c r="AJ35" i="11"/>
  <c r="AI35" i="11"/>
  <c r="AH35" i="11"/>
  <c r="AG35" i="11"/>
  <c r="AD35" i="11"/>
  <c r="AC35" i="11"/>
  <c r="AB35" i="11"/>
  <c r="AA35" i="11"/>
  <c r="Z35" i="11"/>
  <c r="W35" i="11"/>
  <c r="V35" i="11"/>
  <c r="U35" i="11"/>
  <c r="T35" i="11"/>
  <c r="S35" i="11"/>
  <c r="P35" i="11"/>
  <c r="O35" i="11"/>
  <c r="N35" i="11"/>
  <c r="M35" i="11"/>
  <c r="L35" i="11"/>
  <c r="I35" i="11"/>
  <c r="H35" i="11"/>
  <c r="G35" i="11"/>
  <c r="F35" i="11"/>
  <c r="E35" i="11"/>
  <c r="CJ34" i="11"/>
  <c r="CI34" i="11"/>
  <c r="CH34" i="11"/>
  <c r="CG34" i="11"/>
  <c r="CF34" i="11"/>
  <c r="CE34" i="11"/>
  <c r="CD34" i="11"/>
  <c r="CC34" i="11"/>
  <c r="CB34" i="11"/>
  <c r="CA34" i="11"/>
  <c r="BZ34" i="11"/>
  <c r="BY34" i="11"/>
  <c r="BX34" i="11"/>
  <c r="BW34" i="11"/>
  <c r="BV34" i="11"/>
  <c r="BU34" i="11"/>
  <c r="BT34" i="11"/>
  <c r="BS34" i="11"/>
  <c r="BR34" i="11"/>
  <c r="BQ34" i="11"/>
  <c r="BP34" i="11"/>
  <c r="BO34" i="11"/>
  <c r="BN34" i="11"/>
  <c r="BM34" i="11"/>
  <c r="BL34" i="11"/>
  <c r="BK34" i="11"/>
  <c r="BJ34" i="11"/>
  <c r="BI34" i="11"/>
  <c r="BH34" i="11"/>
  <c r="BG34" i="11"/>
  <c r="BF34" i="11"/>
  <c r="BE34" i="11"/>
  <c r="BD34" i="11"/>
  <c r="BC34" i="11"/>
  <c r="BB34" i="11"/>
  <c r="BA34" i="11"/>
  <c r="AZ34" i="11"/>
  <c r="AY34" i="11"/>
  <c r="AX34" i="11"/>
  <c r="AW34" i="11"/>
  <c r="AV34" i="11"/>
  <c r="AU34" i="11"/>
  <c r="AT34" i="11"/>
  <c r="AS34" i="11"/>
  <c r="AR34" i="11"/>
  <c r="AQ34" i="11"/>
  <c r="AP34" i="11"/>
  <c r="AO34" i="11"/>
  <c r="AN34" i="11"/>
  <c r="AM34" i="11"/>
  <c r="AL34" i="11"/>
  <c r="AK34" i="11"/>
  <c r="AJ34" i="11"/>
  <c r="AI34" i="11"/>
  <c r="AH34" i="11"/>
  <c r="AG34" i="11"/>
  <c r="AF34" i="11"/>
  <c r="AE34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CV33" i="11"/>
  <c r="CU33" i="11"/>
  <c r="CW33" i="11" s="1"/>
  <c r="CS32" i="11"/>
  <c r="CR32" i="11"/>
  <c r="CQ32" i="11"/>
  <c r="CP32" i="11"/>
  <c r="CK32" i="11"/>
  <c r="CV31" i="11"/>
  <c r="CU31" i="11"/>
  <c r="CW31" i="11" s="1"/>
  <c r="CS30" i="11"/>
  <c r="CR30" i="11"/>
  <c r="CQ30" i="11"/>
  <c r="CP30" i="11"/>
  <c r="CK30" i="11"/>
  <c r="CV29" i="11"/>
  <c r="CU29" i="11"/>
  <c r="CW29" i="11" s="1"/>
  <c r="CS28" i="11"/>
  <c r="CR28" i="11"/>
  <c r="CQ28" i="11"/>
  <c r="CP28" i="11"/>
  <c r="CK28" i="11"/>
  <c r="CV27" i="11"/>
  <c r="CU27" i="11"/>
  <c r="CW27" i="11" s="1"/>
  <c r="CS26" i="11"/>
  <c r="CR26" i="11"/>
  <c r="CQ26" i="11"/>
  <c r="CP26" i="11"/>
  <c r="CK26" i="11"/>
  <c r="CV25" i="11"/>
  <c r="CU25" i="11"/>
  <c r="CW25" i="11" s="1"/>
  <c r="CS24" i="11"/>
  <c r="CR24" i="11"/>
  <c r="CQ24" i="11"/>
  <c r="CP24" i="11"/>
  <c r="CK24" i="11"/>
  <c r="CV23" i="11"/>
  <c r="CU23" i="11"/>
  <c r="CW23" i="11" s="1"/>
  <c r="CS22" i="11"/>
  <c r="CR22" i="11"/>
  <c r="CQ22" i="11"/>
  <c r="CP22" i="11"/>
  <c r="CK22" i="11"/>
  <c r="CV21" i="11"/>
  <c r="CU21" i="11"/>
  <c r="CW21" i="11" s="1"/>
  <c r="CS20" i="11"/>
  <c r="CR20" i="11"/>
  <c r="CQ20" i="11"/>
  <c r="CP20" i="11"/>
  <c r="CK20" i="11"/>
  <c r="CV19" i="11"/>
  <c r="CU19" i="11"/>
  <c r="CW19" i="11" s="1"/>
  <c r="CS18" i="11"/>
  <c r="CR18" i="11"/>
  <c r="CQ18" i="11"/>
  <c r="CP18" i="11"/>
  <c r="CK18" i="11"/>
  <c r="CV17" i="11"/>
  <c r="CU17" i="11"/>
  <c r="CW17" i="11" s="1"/>
  <c r="CS16" i="11"/>
  <c r="CR16" i="11"/>
  <c r="CQ16" i="11"/>
  <c r="CP16" i="11"/>
  <c r="CK16" i="11"/>
  <c r="CV15" i="11"/>
  <c r="CU15" i="11"/>
  <c r="CW15" i="11" s="1"/>
  <c r="CS14" i="11"/>
  <c r="CR14" i="11"/>
  <c r="CQ14" i="11"/>
  <c r="CP14" i="11"/>
  <c r="CK14" i="11"/>
  <c r="CV13" i="11"/>
  <c r="CU13" i="11"/>
  <c r="CW13" i="11" s="1"/>
  <c r="CS12" i="11"/>
  <c r="CR12" i="11"/>
  <c r="CQ12" i="11"/>
  <c r="CP12" i="11"/>
  <c r="CK12" i="11"/>
  <c r="CV11" i="11"/>
  <c r="CU11" i="11"/>
  <c r="CW11" i="11" s="1"/>
  <c r="CS10" i="11"/>
  <c r="CR10" i="11"/>
  <c r="CQ10" i="11"/>
  <c r="CP10" i="11"/>
  <c r="CK10" i="11"/>
  <c r="CJ41" i="10"/>
  <c r="CI41" i="10"/>
  <c r="CC41" i="10"/>
  <c r="CB41" i="10"/>
  <c r="BV41" i="10"/>
  <c r="BU41" i="10"/>
  <c r="BO41" i="10"/>
  <c r="BN41" i="10"/>
  <c r="BH41" i="10"/>
  <c r="BG41" i="10"/>
  <c r="BA41" i="10"/>
  <c r="AZ41" i="10"/>
  <c r="AT41" i="10"/>
  <c r="AS41" i="10"/>
  <c r="AM41" i="10"/>
  <c r="AL41" i="10"/>
  <c r="AF41" i="10"/>
  <c r="AE41" i="10"/>
  <c r="Y41" i="10"/>
  <c r="X41" i="10"/>
  <c r="R41" i="10"/>
  <c r="Q41" i="10"/>
  <c r="K41" i="10"/>
  <c r="J41" i="10"/>
  <c r="CJ40" i="10"/>
  <c r="CI40" i="10"/>
  <c r="CC40" i="10"/>
  <c r="CB40" i="10"/>
  <c r="BV40" i="10"/>
  <c r="BU40" i="10"/>
  <c r="BO40" i="10"/>
  <c r="BN40" i="10"/>
  <c r="BH40" i="10"/>
  <c r="BG40" i="10"/>
  <c r="BA40" i="10"/>
  <c r="AZ40" i="10"/>
  <c r="AT40" i="10"/>
  <c r="AS40" i="10"/>
  <c r="AM40" i="10"/>
  <c r="AL40" i="10"/>
  <c r="AF40" i="10"/>
  <c r="AE40" i="10"/>
  <c r="Y40" i="10"/>
  <c r="X40" i="10"/>
  <c r="R40" i="10"/>
  <c r="Q40" i="10"/>
  <c r="K40" i="10"/>
  <c r="J40" i="10"/>
  <c r="CH38" i="10"/>
  <c r="CG38" i="10"/>
  <c r="CF38" i="10"/>
  <c r="CE38" i="10"/>
  <c r="CD38" i="10"/>
  <c r="CA38" i="10"/>
  <c r="BZ38" i="10"/>
  <c r="BY38" i="10"/>
  <c r="BX38" i="10"/>
  <c r="BW38" i="10"/>
  <c r="BT38" i="10"/>
  <c r="BS38" i="10"/>
  <c r="BR38" i="10"/>
  <c r="BQ38" i="10"/>
  <c r="BP38" i="10"/>
  <c r="BM38" i="10"/>
  <c r="BL38" i="10"/>
  <c r="BK38" i="10"/>
  <c r="BJ38" i="10"/>
  <c r="BI38" i="10"/>
  <c r="BF38" i="10"/>
  <c r="BE38" i="10"/>
  <c r="BD38" i="10"/>
  <c r="BC38" i="10"/>
  <c r="BB38" i="10"/>
  <c r="AY38" i="10"/>
  <c r="AX38" i="10"/>
  <c r="AW38" i="10"/>
  <c r="AV38" i="10"/>
  <c r="AU38" i="10"/>
  <c r="AR38" i="10"/>
  <c r="AQ38" i="10"/>
  <c r="AP38" i="10"/>
  <c r="AO38" i="10"/>
  <c r="AN38" i="10"/>
  <c r="AK38" i="10"/>
  <c r="AJ38" i="10"/>
  <c r="AI38" i="10"/>
  <c r="AH38" i="10"/>
  <c r="AG38" i="10"/>
  <c r="AD38" i="10"/>
  <c r="AC38" i="10"/>
  <c r="AB38" i="10"/>
  <c r="AA38" i="10"/>
  <c r="Z38" i="10"/>
  <c r="W38" i="10"/>
  <c r="V38" i="10"/>
  <c r="U38" i="10"/>
  <c r="T38" i="10"/>
  <c r="S38" i="10"/>
  <c r="P38" i="10"/>
  <c r="O38" i="10"/>
  <c r="N38" i="10"/>
  <c r="M38" i="10"/>
  <c r="L38" i="10"/>
  <c r="I38" i="10"/>
  <c r="H38" i="10"/>
  <c r="G38" i="10"/>
  <c r="F38" i="10"/>
  <c r="E38" i="10"/>
  <c r="CJ37" i="10"/>
  <c r="CI37" i="10"/>
  <c r="CH37" i="10"/>
  <c r="CG37" i="10"/>
  <c r="CF37" i="10"/>
  <c r="CE37" i="10"/>
  <c r="CD37" i="10"/>
  <c r="CC37" i="10"/>
  <c r="CB37" i="10"/>
  <c r="CA37" i="10"/>
  <c r="BZ37" i="10"/>
  <c r="BY37" i="10"/>
  <c r="BX37" i="10"/>
  <c r="BW37" i="10"/>
  <c r="BV37" i="10"/>
  <c r="BU37" i="10"/>
  <c r="BT37" i="10"/>
  <c r="BS37" i="10"/>
  <c r="BR37" i="10"/>
  <c r="BQ37" i="10"/>
  <c r="BP37" i="10"/>
  <c r="BO37" i="10"/>
  <c r="BN37" i="10"/>
  <c r="BM37" i="10"/>
  <c r="BL37" i="10"/>
  <c r="BK37" i="10"/>
  <c r="BJ37" i="10"/>
  <c r="BI37" i="10"/>
  <c r="BF37" i="10"/>
  <c r="BE37" i="10"/>
  <c r="BD37" i="10"/>
  <c r="BC37" i="10"/>
  <c r="BB37" i="10"/>
  <c r="AY37" i="10"/>
  <c r="AX37" i="10"/>
  <c r="AW37" i="10"/>
  <c r="AV37" i="10"/>
  <c r="AU37" i="10"/>
  <c r="AR37" i="10"/>
  <c r="AQ37" i="10"/>
  <c r="AP37" i="10"/>
  <c r="AO37" i="10"/>
  <c r="AN37" i="10"/>
  <c r="AK37" i="10"/>
  <c r="AJ37" i="10"/>
  <c r="AI37" i="10"/>
  <c r="AH37" i="10"/>
  <c r="AG37" i="10"/>
  <c r="AD37" i="10"/>
  <c r="AC37" i="10"/>
  <c r="AB37" i="10"/>
  <c r="AA37" i="10"/>
  <c r="Z37" i="10"/>
  <c r="W37" i="10"/>
  <c r="V37" i="10"/>
  <c r="U37" i="10"/>
  <c r="T37" i="10"/>
  <c r="S37" i="10"/>
  <c r="P37" i="10"/>
  <c r="O37" i="10"/>
  <c r="N37" i="10"/>
  <c r="M37" i="10"/>
  <c r="L37" i="10"/>
  <c r="I37" i="10"/>
  <c r="H37" i="10"/>
  <c r="G37" i="10"/>
  <c r="F37" i="10"/>
  <c r="E37" i="10"/>
  <c r="CH35" i="10"/>
  <c r="CG35" i="10"/>
  <c r="CF35" i="10"/>
  <c r="CE35" i="10"/>
  <c r="CD35" i="10"/>
  <c r="CA35" i="10"/>
  <c r="BZ35" i="10"/>
  <c r="BY35" i="10"/>
  <c r="BX35" i="10"/>
  <c r="BW35" i="10"/>
  <c r="BT35" i="10"/>
  <c r="BS35" i="10"/>
  <c r="BR35" i="10"/>
  <c r="BQ35" i="10"/>
  <c r="BP35" i="10"/>
  <c r="BM35" i="10"/>
  <c r="BL35" i="10"/>
  <c r="BK35" i="10"/>
  <c r="BJ35" i="10"/>
  <c r="BI35" i="10"/>
  <c r="BF35" i="10"/>
  <c r="BE35" i="10"/>
  <c r="BD35" i="10"/>
  <c r="BC35" i="10"/>
  <c r="BB35" i="10"/>
  <c r="AY35" i="10"/>
  <c r="AX35" i="10"/>
  <c r="AW35" i="10"/>
  <c r="AV35" i="10"/>
  <c r="AU35" i="10"/>
  <c r="AR35" i="10"/>
  <c r="AQ35" i="10"/>
  <c r="AP35" i="10"/>
  <c r="AO35" i="10"/>
  <c r="AN35" i="10"/>
  <c r="AK35" i="10"/>
  <c r="AJ35" i="10"/>
  <c r="AI35" i="10"/>
  <c r="AH35" i="10"/>
  <c r="AG35" i="10"/>
  <c r="AD35" i="10"/>
  <c r="AC35" i="10"/>
  <c r="AB35" i="10"/>
  <c r="AA35" i="10"/>
  <c r="Z35" i="10"/>
  <c r="W35" i="10"/>
  <c r="V35" i="10"/>
  <c r="U35" i="10"/>
  <c r="T35" i="10"/>
  <c r="S35" i="10"/>
  <c r="P35" i="10"/>
  <c r="O35" i="10"/>
  <c r="N35" i="10"/>
  <c r="M35" i="10"/>
  <c r="L35" i="10"/>
  <c r="I35" i="10"/>
  <c r="H35" i="10"/>
  <c r="G35" i="10"/>
  <c r="F35" i="10"/>
  <c r="E35" i="10"/>
  <c r="CJ34" i="10"/>
  <c r="CI34" i="10"/>
  <c r="CH34" i="10"/>
  <c r="CG34" i="10"/>
  <c r="CF34" i="10"/>
  <c r="CE34" i="10"/>
  <c r="CD34" i="10"/>
  <c r="CC34" i="10"/>
  <c r="CB34" i="10"/>
  <c r="CA34" i="10"/>
  <c r="BZ34" i="10"/>
  <c r="BY34" i="10"/>
  <c r="BX34" i="10"/>
  <c r="BW34" i="10"/>
  <c r="BV34" i="10"/>
  <c r="BU34" i="10"/>
  <c r="BT34" i="10"/>
  <c r="BS34" i="10"/>
  <c r="BR34" i="10"/>
  <c r="BQ34" i="10"/>
  <c r="BP34" i="10"/>
  <c r="BO34" i="10"/>
  <c r="BN34" i="10"/>
  <c r="BM34" i="10"/>
  <c r="BL34" i="10"/>
  <c r="BK34" i="10"/>
  <c r="BJ34" i="10"/>
  <c r="BI34" i="10"/>
  <c r="BH34" i="10"/>
  <c r="BG34" i="10"/>
  <c r="BF34" i="10"/>
  <c r="BE34" i="10"/>
  <c r="BD34" i="10"/>
  <c r="BC34" i="10"/>
  <c r="BB34" i="10"/>
  <c r="BA34" i="10"/>
  <c r="AZ34" i="10"/>
  <c r="AY34" i="10"/>
  <c r="AX34" i="10"/>
  <c r="AW34" i="10"/>
  <c r="AV34" i="10"/>
  <c r="AU34" i="10"/>
  <c r="AT34" i="10"/>
  <c r="AS34" i="10"/>
  <c r="AR34" i="10"/>
  <c r="AQ34" i="10"/>
  <c r="AP34" i="10"/>
  <c r="AO34" i="10"/>
  <c r="AN34" i="10"/>
  <c r="AM34" i="10"/>
  <c r="AL34" i="10"/>
  <c r="AK34" i="10"/>
  <c r="AJ34" i="10"/>
  <c r="AI34" i="10"/>
  <c r="AH34" i="10"/>
  <c r="AG34" i="10"/>
  <c r="AF34" i="10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CV33" i="10"/>
  <c r="CU33" i="10"/>
  <c r="CW33" i="10" s="1"/>
  <c r="CS32" i="10"/>
  <c r="CR32" i="10"/>
  <c r="CQ32" i="10"/>
  <c r="CP32" i="10"/>
  <c r="CK32" i="10"/>
  <c r="CV31" i="10"/>
  <c r="CU31" i="10"/>
  <c r="CW31" i="10" s="1"/>
  <c r="CS30" i="10"/>
  <c r="CR30" i="10"/>
  <c r="CQ30" i="10"/>
  <c r="CP30" i="10"/>
  <c r="CK30" i="10"/>
  <c r="CV29" i="10"/>
  <c r="CU29" i="10"/>
  <c r="CW29" i="10" s="1"/>
  <c r="CS28" i="10"/>
  <c r="CR28" i="10"/>
  <c r="CQ28" i="10"/>
  <c r="CP28" i="10"/>
  <c r="CK28" i="10"/>
  <c r="CV27" i="10"/>
  <c r="CU27" i="10"/>
  <c r="CW27" i="10" s="1"/>
  <c r="CS26" i="10"/>
  <c r="CR26" i="10"/>
  <c r="CQ26" i="10"/>
  <c r="CP26" i="10"/>
  <c r="CK26" i="10"/>
  <c r="CV25" i="10"/>
  <c r="CU25" i="10"/>
  <c r="CW25" i="10" s="1"/>
  <c r="CS24" i="10"/>
  <c r="CR24" i="10"/>
  <c r="CQ24" i="10"/>
  <c r="CP24" i="10"/>
  <c r="CK24" i="10"/>
  <c r="CV23" i="10"/>
  <c r="CU23" i="10"/>
  <c r="CW23" i="10" s="1"/>
  <c r="CS22" i="10"/>
  <c r="CR22" i="10"/>
  <c r="CQ22" i="10"/>
  <c r="CP22" i="10"/>
  <c r="CK22" i="10"/>
  <c r="CV21" i="10"/>
  <c r="CU21" i="10"/>
  <c r="CW21" i="10" s="1"/>
  <c r="CS20" i="10"/>
  <c r="CR20" i="10"/>
  <c r="CQ20" i="10"/>
  <c r="CP20" i="10"/>
  <c r="CK20" i="10"/>
  <c r="CV19" i="10"/>
  <c r="CU19" i="10"/>
  <c r="CW19" i="10" s="1"/>
  <c r="CS18" i="10"/>
  <c r="CR18" i="10"/>
  <c r="CQ18" i="10"/>
  <c r="CP18" i="10"/>
  <c r="CK18" i="10"/>
  <c r="CV17" i="10"/>
  <c r="CU17" i="10"/>
  <c r="CW17" i="10" s="1"/>
  <c r="CS16" i="10"/>
  <c r="CR16" i="10"/>
  <c r="CQ16" i="10"/>
  <c r="CP16" i="10"/>
  <c r="CK16" i="10"/>
  <c r="CV15" i="10"/>
  <c r="CU15" i="10"/>
  <c r="CW15" i="10" s="1"/>
  <c r="CS14" i="10"/>
  <c r="CR14" i="10"/>
  <c r="CQ14" i="10"/>
  <c r="CP14" i="10"/>
  <c r="CK14" i="10"/>
  <c r="CV13" i="10"/>
  <c r="CU13" i="10"/>
  <c r="CW13" i="10" s="1"/>
  <c r="CS12" i="10"/>
  <c r="CR12" i="10"/>
  <c r="CQ12" i="10"/>
  <c r="CP12" i="10"/>
  <c r="CK12" i="10"/>
  <c r="CV11" i="10"/>
  <c r="CU11" i="10"/>
  <c r="CW11" i="10" s="1"/>
  <c r="CS10" i="10"/>
  <c r="CR10" i="10"/>
  <c r="CQ10" i="10"/>
  <c r="CP10" i="10"/>
  <c r="CK10" i="10"/>
  <c r="CJ41" i="9"/>
  <c r="CI41" i="9"/>
  <c r="CC41" i="9"/>
  <c r="CB41" i="9"/>
  <c r="BV41" i="9"/>
  <c r="BU41" i="9"/>
  <c r="BO41" i="9"/>
  <c r="BN41" i="9"/>
  <c r="BH41" i="9"/>
  <c r="BG41" i="9"/>
  <c r="BA41" i="9"/>
  <c r="AZ41" i="9"/>
  <c r="AT41" i="9"/>
  <c r="AS41" i="9"/>
  <c r="AM41" i="9"/>
  <c r="AL41" i="9"/>
  <c r="AF41" i="9"/>
  <c r="AE41" i="9"/>
  <c r="Y41" i="9"/>
  <c r="X41" i="9"/>
  <c r="R41" i="9"/>
  <c r="Q41" i="9"/>
  <c r="K41" i="9"/>
  <c r="J41" i="9"/>
  <c r="CJ40" i="9"/>
  <c r="CI40" i="9"/>
  <c r="CC40" i="9"/>
  <c r="CB40" i="9"/>
  <c r="BV40" i="9"/>
  <c r="BU40" i="9"/>
  <c r="BO40" i="9"/>
  <c r="BN40" i="9"/>
  <c r="BH40" i="9"/>
  <c r="BG40" i="9"/>
  <c r="BA40" i="9"/>
  <c r="AZ40" i="9"/>
  <c r="AT40" i="9"/>
  <c r="AS40" i="9"/>
  <c r="AM40" i="9"/>
  <c r="AL40" i="9"/>
  <c r="AF40" i="9"/>
  <c r="AE40" i="9"/>
  <c r="Y40" i="9"/>
  <c r="X40" i="9"/>
  <c r="R40" i="9"/>
  <c r="Q40" i="9"/>
  <c r="K40" i="9"/>
  <c r="J40" i="9"/>
  <c r="CH38" i="9"/>
  <c r="CG38" i="9"/>
  <c r="CF38" i="9"/>
  <c r="CE38" i="9"/>
  <c r="CD38" i="9"/>
  <c r="CA38" i="9"/>
  <c r="BZ38" i="9"/>
  <c r="BY38" i="9"/>
  <c r="BX38" i="9"/>
  <c r="BW38" i="9"/>
  <c r="BT38" i="9"/>
  <c r="BS38" i="9"/>
  <c r="BR38" i="9"/>
  <c r="BQ38" i="9"/>
  <c r="BP38" i="9"/>
  <c r="BM38" i="9"/>
  <c r="BL38" i="9"/>
  <c r="BK38" i="9"/>
  <c r="BJ38" i="9"/>
  <c r="BI38" i="9"/>
  <c r="BF38" i="9"/>
  <c r="BE38" i="9"/>
  <c r="BD38" i="9"/>
  <c r="BC38" i="9"/>
  <c r="BB38" i="9"/>
  <c r="AY38" i="9"/>
  <c r="AX38" i="9"/>
  <c r="AW38" i="9"/>
  <c r="AV38" i="9"/>
  <c r="AU38" i="9"/>
  <c r="AR38" i="9"/>
  <c r="AQ38" i="9"/>
  <c r="AP38" i="9"/>
  <c r="AO38" i="9"/>
  <c r="AN38" i="9"/>
  <c r="AK38" i="9"/>
  <c r="AJ38" i="9"/>
  <c r="AI38" i="9"/>
  <c r="AH38" i="9"/>
  <c r="AG38" i="9"/>
  <c r="AD38" i="9"/>
  <c r="AC38" i="9"/>
  <c r="AB38" i="9"/>
  <c r="AA38" i="9"/>
  <c r="Z38" i="9"/>
  <c r="W38" i="9"/>
  <c r="V38" i="9"/>
  <c r="U38" i="9"/>
  <c r="T38" i="9"/>
  <c r="S38" i="9"/>
  <c r="P38" i="9"/>
  <c r="O38" i="9"/>
  <c r="N38" i="9"/>
  <c r="M38" i="9"/>
  <c r="L38" i="9"/>
  <c r="I38" i="9"/>
  <c r="H38" i="9"/>
  <c r="G38" i="9"/>
  <c r="F38" i="9"/>
  <c r="E38" i="9"/>
  <c r="CJ37" i="9"/>
  <c r="CI37" i="9"/>
  <c r="CH37" i="9"/>
  <c r="CG37" i="9"/>
  <c r="CF37" i="9"/>
  <c r="CE37" i="9"/>
  <c r="CD37" i="9"/>
  <c r="CC37" i="9"/>
  <c r="CB37" i="9"/>
  <c r="CA37" i="9"/>
  <c r="BZ37" i="9"/>
  <c r="BY37" i="9"/>
  <c r="BX37" i="9"/>
  <c r="BW37" i="9"/>
  <c r="BV37" i="9"/>
  <c r="BU37" i="9"/>
  <c r="BT37" i="9"/>
  <c r="BS37" i="9"/>
  <c r="BR37" i="9"/>
  <c r="BQ37" i="9"/>
  <c r="BP37" i="9"/>
  <c r="BO37" i="9"/>
  <c r="BN37" i="9"/>
  <c r="BM37" i="9"/>
  <c r="BL37" i="9"/>
  <c r="BK37" i="9"/>
  <c r="BJ37" i="9"/>
  <c r="BI37" i="9"/>
  <c r="BF37" i="9"/>
  <c r="BE37" i="9"/>
  <c r="BD37" i="9"/>
  <c r="BC37" i="9"/>
  <c r="BB37" i="9"/>
  <c r="AY37" i="9"/>
  <c r="AX37" i="9"/>
  <c r="AW37" i="9"/>
  <c r="AV37" i="9"/>
  <c r="AU37" i="9"/>
  <c r="AR37" i="9"/>
  <c r="AQ37" i="9"/>
  <c r="AP37" i="9"/>
  <c r="AO37" i="9"/>
  <c r="AN37" i="9"/>
  <c r="AK37" i="9"/>
  <c r="AJ37" i="9"/>
  <c r="AI37" i="9"/>
  <c r="AH37" i="9"/>
  <c r="AG37" i="9"/>
  <c r="AD37" i="9"/>
  <c r="AC37" i="9"/>
  <c r="AB37" i="9"/>
  <c r="AA37" i="9"/>
  <c r="Z37" i="9"/>
  <c r="W37" i="9"/>
  <c r="V37" i="9"/>
  <c r="U37" i="9"/>
  <c r="T37" i="9"/>
  <c r="S37" i="9"/>
  <c r="P37" i="9"/>
  <c r="O37" i="9"/>
  <c r="N37" i="9"/>
  <c r="M37" i="9"/>
  <c r="L37" i="9"/>
  <c r="I37" i="9"/>
  <c r="H37" i="9"/>
  <c r="G37" i="9"/>
  <c r="F37" i="9"/>
  <c r="E37" i="9"/>
  <c r="CH35" i="9"/>
  <c r="CG35" i="9"/>
  <c r="CF35" i="9"/>
  <c r="CE35" i="9"/>
  <c r="CD35" i="9"/>
  <c r="CA35" i="9"/>
  <c r="BZ35" i="9"/>
  <c r="BY35" i="9"/>
  <c r="BX35" i="9"/>
  <c r="BW35" i="9"/>
  <c r="BT35" i="9"/>
  <c r="BS35" i="9"/>
  <c r="BR35" i="9"/>
  <c r="BQ35" i="9"/>
  <c r="BP35" i="9"/>
  <c r="BM35" i="9"/>
  <c r="BL35" i="9"/>
  <c r="BK35" i="9"/>
  <c r="BJ35" i="9"/>
  <c r="BI35" i="9"/>
  <c r="BF35" i="9"/>
  <c r="BE35" i="9"/>
  <c r="BD35" i="9"/>
  <c r="BC35" i="9"/>
  <c r="BB35" i="9"/>
  <c r="AY35" i="9"/>
  <c r="AX35" i="9"/>
  <c r="AW35" i="9"/>
  <c r="AV35" i="9"/>
  <c r="AU35" i="9"/>
  <c r="AR35" i="9"/>
  <c r="AQ35" i="9"/>
  <c r="AP35" i="9"/>
  <c r="AO35" i="9"/>
  <c r="AN35" i="9"/>
  <c r="AK35" i="9"/>
  <c r="AJ35" i="9"/>
  <c r="AI35" i="9"/>
  <c r="AH35" i="9"/>
  <c r="AG35" i="9"/>
  <c r="AD35" i="9"/>
  <c r="AC35" i="9"/>
  <c r="AB35" i="9"/>
  <c r="AA35" i="9"/>
  <c r="Z35" i="9"/>
  <c r="W35" i="9"/>
  <c r="V35" i="9"/>
  <c r="U35" i="9"/>
  <c r="T35" i="9"/>
  <c r="S35" i="9"/>
  <c r="P35" i="9"/>
  <c r="O35" i="9"/>
  <c r="N35" i="9"/>
  <c r="M35" i="9"/>
  <c r="L35" i="9"/>
  <c r="I35" i="9"/>
  <c r="H35" i="9"/>
  <c r="G35" i="9"/>
  <c r="F35" i="9"/>
  <c r="E35" i="9"/>
  <c r="CJ34" i="9"/>
  <c r="CI34" i="9"/>
  <c r="CH34" i="9"/>
  <c r="CG34" i="9"/>
  <c r="CF34" i="9"/>
  <c r="CE34" i="9"/>
  <c r="CD34" i="9"/>
  <c r="CC34" i="9"/>
  <c r="CB34" i="9"/>
  <c r="CA34" i="9"/>
  <c r="BZ34" i="9"/>
  <c r="BY34" i="9"/>
  <c r="BX34" i="9"/>
  <c r="BW34" i="9"/>
  <c r="BV34" i="9"/>
  <c r="BU34" i="9"/>
  <c r="BT34" i="9"/>
  <c r="BS34" i="9"/>
  <c r="BR34" i="9"/>
  <c r="BQ34" i="9"/>
  <c r="BP34" i="9"/>
  <c r="BO34" i="9"/>
  <c r="BN34" i="9"/>
  <c r="BM34" i="9"/>
  <c r="BL34" i="9"/>
  <c r="BK34" i="9"/>
  <c r="BJ34" i="9"/>
  <c r="BI34" i="9"/>
  <c r="BH34" i="9"/>
  <c r="BG34" i="9"/>
  <c r="BF34" i="9"/>
  <c r="BE34" i="9"/>
  <c r="BD34" i="9"/>
  <c r="BC34" i="9"/>
  <c r="BB34" i="9"/>
  <c r="BA34" i="9"/>
  <c r="AZ34" i="9"/>
  <c r="AY34" i="9"/>
  <c r="AX34" i="9"/>
  <c r="AW34" i="9"/>
  <c r="AV34" i="9"/>
  <c r="AU34" i="9"/>
  <c r="AT34" i="9"/>
  <c r="AS34" i="9"/>
  <c r="AR34" i="9"/>
  <c r="AQ34" i="9"/>
  <c r="AP34" i="9"/>
  <c r="AO34" i="9"/>
  <c r="AN34" i="9"/>
  <c r="AM34" i="9"/>
  <c r="AL34" i="9"/>
  <c r="AK34" i="9"/>
  <c r="AJ34" i="9"/>
  <c r="AI34" i="9"/>
  <c r="AH34" i="9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CV33" i="9"/>
  <c r="CU33" i="9"/>
  <c r="CW33" i="9" s="1"/>
  <c r="CS32" i="9"/>
  <c r="CR32" i="9"/>
  <c r="CQ32" i="9"/>
  <c r="CP32" i="9"/>
  <c r="CK32" i="9"/>
  <c r="CV31" i="9"/>
  <c r="CU31" i="9"/>
  <c r="CW31" i="9" s="1"/>
  <c r="CS30" i="9"/>
  <c r="CR30" i="9"/>
  <c r="CQ30" i="9"/>
  <c r="CP30" i="9"/>
  <c r="CK30" i="9"/>
  <c r="CV29" i="9"/>
  <c r="CU29" i="9"/>
  <c r="CW29" i="9" s="1"/>
  <c r="CS28" i="9"/>
  <c r="CR28" i="9"/>
  <c r="CQ28" i="9"/>
  <c r="CP28" i="9"/>
  <c r="CK28" i="9"/>
  <c r="CV27" i="9"/>
  <c r="CU27" i="9"/>
  <c r="CW27" i="9" s="1"/>
  <c r="CS26" i="9"/>
  <c r="CR26" i="9"/>
  <c r="CQ26" i="9"/>
  <c r="CP26" i="9"/>
  <c r="CK26" i="9"/>
  <c r="CV25" i="9"/>
  <c r="CU25" i="9"/>
  <c r="CW25" i="9" s="1"/>
  <c r="CS24" i="9"/>
  <c r="CR24" i="9"/>
  <c r="CQ24" i="9"/>
  <c r="CP24" i="9"/>
  <c r="CK24" i="9"/>
  <c r="CV23" i="9"/>
  <c r="CU23" i="9"/>
  <c r="CW23" i="9" s="1"/>
  <c r="CS22" i="9"/>
  <c r="CR22" i="9"/>
  <c r="CQ22" i="9"/>
  <c r="CP22" i="9"/>
  <c r="CK22" i="9"/>
  <c r="CV21" i="9"/>
  <c r="CU21" i="9"/>
  <c r="CW21" i="9" s="1"/>
  <c r="CS20" i="9"/>
  <c r="CR20" i="9"/>
  <c r="CQ20" i="9"/>
  <c r="CP20" i="9"/>
  <c r="CK20" i="9"/>
  <c r="CV19" i="9"/>
  <c r="CU19" i="9"/>
  <c r="CW19" i="9" s="1"/>
  <c r="CS18" i="9"/>
  <c r="CR18" i="9"/>
  <c r="CQ18" i="9"/>
  <c r="CP18" i="9"/>
  <c r="CK18" i="9"/>
  <c r="CV17" i="9"/>
  <c r="CU17" i="9"/>
  <c r="CW17" i="9" s="1"/>
  <c r="CS16" i="9"/>
  <c r="CR16" i="9"/>
  <c r="CQ16" i="9"/>
  <c r="CP16" i="9"/>
  <c r="CK16" i="9"/>
  <c r="CV15" i="9"/>
  <c r="CU15" i="9"/>
  <c r="CW15" i="9" s="1"/>
  <c r="CS14" i="9"/>
  <c r="CR14" i="9"/>
  <c r="CQ14" i="9"/>
  <c r="CP14" i="9"/>
  <c r="CK14" i="9"/>
  <c r="CV13" i="9"/>
  <c r="CU13" i="9"/>
  <c r="CW13" i="9" s="1"/>
  <c r="CS12" i="9"/>
  <c r="CR12" i="9"/>
  <c r="CQ12" i="9"/>
  <c r="CP12" i="9"/>
  <c r="CK12" i="9"/>
  <c r="CV11" i="9"/>
  <c r="CU11" i="9"/>
  <c r="CW11" i="9" s="1"/>
  <c r="CS10" i="9"/>
  <c r="CR10" i="9"/>
  <c r="CQ10" i="9"/>
  <c r="CP10" i="9"/>
  <c r="CK10" i="9"/>
  <c r="CJ41" i="8"/>
  <c r="CI41" i="8"/>
  <c r="CC41" i="8"/>
  <c r="CB41" i="8"/>
  <c r="BV41" i="8"/>
  <c r="BU41" i="8"/>
  <c r="BO41" i="8"/>
  <c r="BN41" i="8"/>
  <c r="BH41" i="8"/>
  <c r="BG41" i="8"/>
  <c r="BA41" i="8"/>
  <c r="AZ41" i="8"/>
  <c r="AT41" i="8"/>
  <c r="AS41" i="8"/>
  <c r="AM41" i="8"/>
  <c r="AL41" i="8"/>
  <c r="AF41" i="8"/>
  <c r="AE41" i="8"/>
  <c r="Y41" i="8"/>
  <c r="X41" i="8"/>
  <c r="R41" i="8"/>
  <c r="Q41" i="8"/>
  <c r="K41" i="8"/>
  <c r="J41" i="8"/>
  <c r="CJ40" i="8"/>
  <c r="CI40" i="8"/>
  <c r="CC40" i="8"/>
  <c r="CB40" i="8"/>
  <c r="BV40" i="8"/>
  <c r="BU40" i="8"/>
  <c r="BO40" i="8"/>
  <c r="BN40" i="8"/>
  <c r="BH40" i="8"/>
  <c r="BG40" i="8"/>
  <c r="BA40" i="8"/>
  <c r="AZ40" i="8"/>
  <c r="AT40" i="8"/>
  <c r="AS40" i="8"/>
  <c r="AM40" i="8"/>
  <c r="AL40" i="8"/>
  <c r="AF40" i="8"/>
  <c r="AE40" i="8"/>
  <c r="Y40" i="8"/>
  <c r="X40" i="8"/>
  <c r="R40" i="8"/>
  <c r="Q40" i="8"/>
  <c r="K40" i="8"/>
  <c r="J40" i="8"/>
  <c r="CH38" i="8"/>
  <c r="CG38" i="8"/>
  <c r="CF38" i="8"/>
  <c r="CE38" i="8"/>
  <c r="CD38" i="8"/>
  <c r="CA38" i="8"/>
  <c r="BZ38" i="8"/>
  <c r="BY38" i="8"/>
  <c r="BX38" i="8"/>
  <c r="BW38" i="8"/>
  <c r="BT38" i="8"/>
  <c r="BS38" i="8"/>
  <c r="BR38" i="8"/>
  <c r="BQ38" i="8"/>
  <c r="BP38" i="8"/>
  <c r="BM38" i="8"/>
  <c r="BL38" i="8"/>
  <c r="BK38" i="8"/>
  <c r="BJ38" i="8"/>
  <c r="BI38" i="8"/>
  <c r="BF38" i="8"/>
  <c r="BE38" i="8"/>
  <c r="BD38" i="8"/>
  <c r="BC38" i="8"/>
  <c r="BB38" i="8"/>
  <c r="AY38" i="8"/>
  <c r="AX38" i="8"/>
  <c r="AW38" i="8"/>
  <c r="AV38" i="8"/>
  <c r="AU38" i="8"/>
  <c r="AR38" i="8"/>
  <c r="AQ38" i="8"/>
  <c r="AP38" i="8"/>
  <c r="AO38" i="8"/>
  <c r="AN38" i="8"/>
  <c r="AK38" i="8"/>
  <c r="AJ38" i="8"/>
  <c r="AI38" i="8"/>
  <c r="AH38" i="8"/>
  <c r="AG38" i="8"/>
  <c r="AD38" i="8"/>
  <c r="AC38" i="8"/>
  <c r="AB38" i="8"/>
  <c r="AA38" i="8"/>
  <c r="Z38" i="8"/>
  <c r="W38" i="8"/>
  <c r="V38" i="8"/>
  <c r="U38" i="8"/>
  <c r="T38" i="8"/>
  <c r="S38" i="8"/>
  <c r="P38" i="8"/>
  <c r="O38" i="8"/>
  <c r="N38" i="8"/>
  <c r="M38" i="8"/>
  <c r="L38" i="8"/>
  <c r="I38" i="8"/>
  <c r="H38" i="8"/>
  <c r="G38" i="8"/>
  <c r="F38" i="8"/>
  <c r="E38" i="8"/>
  <c r="CJ37" i="8"/>
  <c r="CI37" i="8"/>
  <c r="CH37" i="8"/>
  <c r="CG37" i="8"/>
  <c r="CF37" i="8"/>
  <c r="CE37" i="8"/>
  <c r="CD37" i="8"/>
  <c r="CC37" i="8"/>
  <c r="CB37" i="8"/>
  <c r="CA37" i="8"/>
  <c r="BZ37" i="8"/>
  <c r="BY37" i="8"/>
  <c r="BX37" i="8"/>
  <c r="BW37" i="8"/>
  <c r="BV37" i="8"/>
  <c r="BU37" i="8"/>
  <c r="BT37" i="8"/>
  <c r="BS37" i="8"/>
  <c r="BR37" i="8"/>
  <c r="BQ37" i="8"/>
  <c r="BP37" i="8"/>
  <c r="BO37" i="8"/>
  <c r="BN37" i="8"/>
  <c r="BM37" i="8"/>
  <c r="BL37" i="8"/>
  <c r="BK37" i="8"/>
  <c r="BJ37" i="8"/>
  <c r="BI37" i="8"/>
  <c r="BF37" i="8"/>
  <c r="BE37" i="8"/>
  <c r="BD37" i="8"/>
  <c r="BC37" i="8"/>
  <c r="BB37" i="8"/>
  <c r="AY37" i="8"/>
  <c r="AX37" i="8"/>
  <c r="AW37" i="8"/>
  <c r="AV37" i="8"/>
  <c r="AU37" i="8"/>
  <c r="AR37" i="8"/>
  <c r="AQ37" i="8"/>
  <c r="AP37" i="8"/>
  <c r="AO37" i="8"/>
  <c r="AN37" i="8"/>
  <c r="AK37" i="8"/>
  <c r="AJ37" i="8"/>
  <c r="AI37" i="8"/>
  <c r="AH37" i="8"/>
  <c r="AG37" i="8"/>
  <c r="AD37" i="8"/>
  <c r="AC37" i="8"/>
  <c r="AB37" i="8"/>
  <c r="AA37" i="8"/>
  <c r="Z37" i="8"/>
  <c r="W37" i="8"/>
  <c r="V37" i="8"/>
  <c r="U37" i="8"/>
  <c r="T37" i="8"/>
  <c r="S37" i="8"/>
  <c r="P37" i="8"/>
  <c r="O37" i="8"/>
  <c r="N37" i="8"/>
  <c r="M37" i="8"/>
  <c r="L37" i="8"/>
  <c r="I37" i="8"/>
  <c r="H37" i="8"/>
  <c r="G37" i="8"/>
  <c r="F37" i="8"/>
  <c r="E37" i="8"/>
  <c r="CH35" i="8"/>
  <c r="CG35" i="8"/>
  <c r="CF35" i="8"/>
  <c r="CE35" i="8"/>
  <c r="CD35" i="8"/>
  <c r="CA35" i="8"/>
  <c r="BZ35" i="8"/>
  <c r="BY35" i="8"/>
  <c r="BX35" i="8"/>
  <c r="BW35" i="8"/>
  <c r="BT35" i="8"/>
  <c r="BS35" i="8"/>
  <c r="BR35" i="8"/>
  <c r="BQ35" i="8"/>
  <c r="BP35" i="8"/>
  <c r="BM35" i="8"/>
  <c r="BL35" i="8"/>
  <c r="BK35" i="8"/>
  <c r="BJ35" i="8"/>
  <c r="BI35" i="8"/>
  <c r="BF35" i="8"/>
  <c r="BE35" i="8"/>
  <c r="BD35" i="8"/>
  <c r="BC35" i="8"/>
  <c r="BB35" i="8"/>
  <c r="AY35" i="8"/>
  <c r="AX35" i="8"/>
  <c r="AW35" i="8"/>
  <c r="AV35" i="8"/>
  <c r="AU35" i="8"/>
  <c r="AR35" i="8"/>
  <c r="AQ35" i="8"/>
  <c r="AP35" i="8"/>
  <c r="AO35" i="8"/>
  <c r="AN35" i="8"/>
  <c r="AK35" i="8"/>
  <c r="AJ35" i="8"/>
  <c r="AI35" i="8"/>
  <c r="AH35" i="8"/>
  <c r="AG35" i="8"/>
  <c r="AD35" i="8"/>
  <c r="AC35" i="8"/>
  <c r="AB35" i="8"/>
  <c r="AA35" i="8"/>
  <c r="Z35" i="8"/>
  <c r="W35" i="8"/>
  <c r="V35" i="8"/>
  <c r="U35" i="8"/>
  <c r="T35" i="8"/>
  <c r="S35" i="8"/>
  <c r="P35" i="8"/>
  <c r="O35" i="8"/>
  <c r="N35" i="8"/>
  <c r="M35" i="8"/>
  <c r="L35" i="8"/>
  <c r="I35" i="8"/>
  <c r="H35" i="8"/>
  <c r="G35" i="8"/>
  <c r="F35" i="8"/>
  <c r="E35" i="8"/>
  <c r="CJ34" i="8"/>
  <c r="CI34" i="8"/>
  <c r="CH34" i="8"/>
  <c r="CG34" i="8"/>
  <c r="CF34" i="8"/>
  <c r="CE34" i="8"/>
  <c r="CD34" i="8"/>
  <c r="CC34" i="8"/>
  <c r="CB34" i="8"/>
  <c r="CA34" i="8"/>
  <c r="BZ34" i="8"/>
  <c r="BY34" i="8"/>
  <c r="BX34" i="8"/>
  <c r="BW34" i="8"/>
  <c r="BV34" i="8"/>
  <c r="BU34" i="8"/>
  <c r="BT34" i="8"/>
  <c r="BS34" i="8"/>
  <c r="BR34" i="8"/>
  <c r="BQ34" i="8"/>
  <c r="BP34" i="8"/>
  <c r="BO34" i="8"/>
  <c r="BN34" i="8"/>
  <c r="BM34" i="8"/>
  <c r="BL34" i="8"/>
  <c r="BK34" i="8"/>
  <c r="BJ34" i="8"/>
  <c r="BI34" i="8"/>
  <c r="BH34" i="8"/>
  <c r="BG34" i="8"/>
  <c r="BF34" i="8"/>
  <c r="BE34" i="8"/>
  <c r="BD34" i="8"/>
  <c r="BC34" i="8"/>
  <c r="BB34" i="8"/>
  <c r="BA34" i="8"/>
  <c r="AZ34" i="8"/>
  <c r="AY34" i="8"/>
  <c r="AX34" i="8"/>
  <c r="AW34" i="8"/>
  <c r="AV34" i="8"/>
  <c r="AU34" i="8"/>
  <c r="AT34" i="8"/>
  <c r="AS34" i="8"/>
  <c r="AR34" i="8"/>
  <c r="AQ34" i="8"/>
  <c r="AP34" i="8"/>
  <c r="AO34" i="8"/>
  <c r="AN34" i="8"/>
  <c r="AM34" i="8"/>
  <c r="AL34" i="8"/>
  <c r="AK34" i="8"/>
  <c r="AJ34" i="8"/>
  <c r="AI34" i="8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CV33" i="8"/>
  <c r="CU33" i="8"/>
  <c r="CW33" i="8" s="1"/>
  <c r="CS32" i="8"/>
  <c r="CR32" i="8"/>
  <c r="CQ32" i="8"/>
  <c r="CP32" i="8"/>
  <c r="CK32" i="8"/>
  <c r="CV31" i="8"/>
  <c r="CU31" i="8"/>
  <c r="CW31" i="8" s="1"/>
  <c r="CS30" i="8"/>
  <c r="CR30" i="8"/>
  <c r="CQ30" i="8"/>
  <c r="CP30" i="8"/>
  <c r="CK30" i="8"/>
  <c r="CV29" i="8"/>
  <c r="CU29" i="8"/>
  <c r="CW29" i="8" s="1"/>
  <c r="CS28" i="8"/>
  <c r="CR28" i="8"/>
  <c r="CQ28" i="8"/>
  <c r="CP28" i="8"/>
  <c r="CK28" i="8"/>
  <c r="CV27" i="8"/>
  <c r="CU27" i="8"/>
  <c r="CW27" i="8" s="1"/>
  <c r="CS26" i="8"/>
  <c r="CR26" i="8"/>
  <c r="CQ26" i="8"/>
  <c r="CP26" i="8"/>
  <c r="CK26" i="8"/>
  <c r="CV25" i="8"/>
  <c r="CU25" i="8"/>
  <c r="CW25" i="8" s="1"/>
  <c r="CS24" i="8"/>
  <c r="CR24" i="8"/>
  <c r="CQ24" i="8"/>
  <c r="CP24" i="8"/>
  <c r="CK24" i="8"/>
  <c r="CV23" i="8"/>
  <c r="CU23" i="8"/>
  <c r="CW23" i="8" s="1"/>
  <c r="CS22" i="8"/>
  <c r="CR22" i="8"/>
  <c r="CQ22" i="8"/>
  <c r="CP22" i="8"/>
  <c r="CK22" i="8"/>
  <c r="CV21" i="8"/>
  <c r="CU21" i="8"/>
  <c r="CW21" i="8" s="1"/>
  <c r="CS20" i="8"/>
  <c r="CR20" i="8"/>
  <c r="CQ20" i="8"/>
  <c r="CP20" i="8"/>
  <c r="CK20" i="8"/>
  <c r="CV19" i="8"/>
  <c r="CU19" i="8"/>
  <c r="CW19" i="8" s="1"/>
  <c r="CS18" i="8"/>
  <c r="CR18" i="8"/>
  <c r="CQ18" i="8"/>
  <c r="CP18" i="8"/>
  <c r="CK18" i="8"/>
  <c r="CV17" i="8"/>
  <c r="CU17" i="8"/>
  <c r="CW17" i="8" s="1"/>
  <c r="CS16" i="8"/>
  <c r="CR16" i="8"/>
  <c r="CQ16" i="8"/>
  <c r="CP16" i="8"/>
  <c r="CK16" i="8"/>
  <c r="CV15" i="8"/>
  <c r="CU15" i="8"/>
  <c r="CW15" i="8" s="1"/>
  <c r="CS14" i="8"/>
  <c r="CR14" i="8"/>
  <c r="CQ14" i="8"/>
  <c r="CP14" i="8"/>
  <c r="CK14" i="8"/>
  <c r="CV13" i="8"/>
  <c r="CU13" i="8"/>
  <c r="CW13" i="8" s="1"/>
  <c r="CS12" i="8"/>
  <c r="CR12" i="8"/>
  <c r="CQ12" i="8"/>
  <c r="CP12" i="8"/>
  <c r="CK12" i="8"/>
  <c r="CV11" i="8"/>
  <c r="CU11" i="8"/>
  <c r="CW11" i="8" s="1"/>
  <c r="CS10" i="8"/>
  <c r="CR10" i="8"/>
  <c r="CQ10" i="8"/>
  <c r="CP10" i="8"/>
  <c r="CK10" i="8"/>
  <c r="CJ41" i="7"/>
  <c r="CI41" i="7"/>
  <c r="CC41" i="7"/>
  <c r="CB41" i="7"/>
  <c r="BV41" i="7"/>
  <c r="BU41" i="7"/>
  <c r="BO41" i="7"/>
  <c r="BN41" i="7"/>
  <c r="BH41" i="7"/>
  <c r="BG41" i="7"/>
  <c r="BA41" i="7"/>
  <c r="AZ41" i="7"/>
  <c r="AT41" i="7"/>
  <c r="AS41" i="7"/>
  <c r="AM41" i="7"/>
  <c r="AL41" i="7"/>
  <c r="AF41" i="7"/>
  <c r="AE41" i="7"/>
  <c r="Y41" i="7"/>
  <c r="X41" i="7"/>
  <c r="R41" i="7"/>
  <c r="Q41" i="7"/>
  <c r="K41" i="7"/>
  <c r="J41" i="7"/>
  <c r="CJ40" i="7"/>
  <c r="CI40" i="7"/>
  <c r="CC40" i="7"/>
  <c r="CB40" i="7"/>
  <c r="BV40" i="7"/>
  <c r="BU40" i="7"/>
  <c r="BO40" i="7"/>
  <c r="BN40" i="7"/>
  <c r="BH40" i="7"/>
  <c r="BG40" i="7"/>
  <c r="BA40" i="7"/>
  <c r="AZ40" i="7"/>
  <c r="AT40" i="7"/>
  <c r="AS40" i="7"/>
  <c r="AM40" i="7"/>
  <c r="AL40" i="7"/>
  <c r="AF40" i="7"/>
  <c r="AE40" i="7"/>
  <c r="Y40" i="7"/>
  <c r="X40" i="7"/>
  <c r="R40" i="7"/>
  <c r="Q40" i="7"/>
  <c r="K40" i="7"/>
  <c r="J40" i="7"/>
  <c r="CH38" i="7"/>
  <c r="CG38" i="7"/>
  <c r="CF38" i="7"/>
  <c r="CE38" i="7"/>
  <c r="CD38" i="7"/>
  <c r="CA38" i="7"/>
  <c r="BZ38" i="7"/>
  <c r="BY38" i="7"/>
  <c r="BX38" i="7"/>
  <c r="BW38" i="7"/>
  <c r="BT38" i="7"/>
  <c r="BS38" i="7"/>
  <c r="BR38" i="7"/>
  <c r="BQ38" i="7"/>
  <c r="BP38" i="7"/>
  <c r="BM38" i="7"/>
  <c r="BL38" i="7"/>
  <c r="BK38" i="7"/>
  <c r="BJ38" i="7"/>
  <c r="BI38" i="7"/>
  <c r="BF38" i="7"/>
  <c r="BE38" i="7"/>
  <c r="BD38" i="7"/>
  <c r="BC38" i="7"/>
  <c r="BB38" i="7"/>
  <c r="AY38" i="7"/>
  <c r="AX38" i="7"/>
  <c r="AW38" i="7"/>
  <c r="AV38" i="7"/>
  <c r="AU38" i="7"/>
  <c r="AR38" i="7"/>
  <c r="AQ38" i="7"/>
  <c r="AP38" i="7"/>
  <c r="AO38" i="7"/>
  <c r="AN38" i="7"/>
  <c r="AK38" i="7"/>
  <c r="AJ38" i="7"/>
  <c r="AI38" i="7"/>
  <c r="AH38" i="7"/>
  <c r="AG38" i="7"/>
  <c r="AD38" i="7"/>
  <c r="AC38" i="7"/>
  <c r="AB38" i="7"/>
  <c r="AA38" i="7"/>
  <c r="Z38" i="7"/>
  <c r="W38" i="7"/>
  <c r="V38" i="7"/>
  <c r="U38" i="7"/>
  <c r="T38" i="7"/>
  <c r="S38" i="7"/>
  <c r="P38" i="7"/>
  <c r="O38" i="7"/>
  <c r="N38" i="7"/>
  <c r="M38" i="7"/>
  <c r="L38" i="7"/>
  <c r="I38" i="7"/>
  <c r="H38" i="7"/>
  <c r="G38" i="7"/>
  <c r="F38" i="7"/>
  <c r="E38" i="7"/>
  <c r="CJ37" i="7"/>
  <c r="CI37" i="7"/>
  <c r="CH37" i="7"/>
  <c r="CG37" i="7"/>
  <c r="CF37" i="7"/>
  <c r="CE37" i="7"/>
  <c r="CD37" i="7"/>
  <c r="CC37" i="7"/>
  <c r="CB37" i="7"/>
  <c r="CA37" i="7"/>
  <c r="BZ37" i="7"/>
  <c r="BY37" i="7"/>
  <c r="BX37" i="7"/>
  <c r="BW37" i="7"/>
  <c r="BV37" i="7"/>
  <c r="BU37" i="7"/>
  <c r="BT37" i="7"/>
  <c r="BS37" i="7"/>
  <c r="BR37" i="7"/>
  <c r="BQ37" i="7"/>
  <c r="BP37" i="7"/>
  <c r="BO37" i="7"/>
  <c r="BN37" i="7"/>
  <c r="BM37" i="7"/>
  <c r="BL37" i="7"/>
  <c r="BK37" i="7"/>
  <c r="BJ37" i="7"/>
  <c r="BI37" i="7"/>
  <c r="BF37" i="7"/>
  <c r="BE37" i="7"/>
  <c r="BD37" i="7"/>
  <c r="BC37" i="7"/>
  <c r="BB37" i="7"/>
  <c r="AY37" i="7"/>
  <c r="AX37" i="7"/>
  <c r="AW37" i="7"/>
  <c r="AV37" i="7"/>
  <c r="AU37" i="7"/>
  <c r="AR37" i="7"/>
  <c r="AQ37" i="7"/>
  <c r="AP37" i="7"/>
  <c r="AO37" i="7"/>
  <c r="AN37" i="7"/>
  <c r="AK37" i="7"/>
  <c r="AJ37" i="7"/>
  <c r="AI37" i="7"/>
  <c r="AH37" i="7"/>
  <c r="AG37" i="7"/>
  <c r="AD37" i="7"/>
  <c r="AC37" i="7"/>
  <c r="AB37" i="7"/>
  <c r="AA37" i="7"/>
  <c r="Z37" i="7"/>
  <c r="W37" i="7"/>
  <c r="V37" i="7"/>
  <c r="U37" i="7"/>
  <c r="T37" i="7"/>
  <c r="S37" i="7"/>
  <c r="P37" i="7"/>
  <c r="O37" i="7"/>
  <c r="N37" i="7"/>
  <c r="M37" i="7"/>
  <c r="L37" i="7"/>
  <c r="I37" i="7"/>
  <c r="H37" i="7"/>
  <c r="G37" i="7"/>
  <c r="F37" i="7"/>
  <c r="E37" i="7"/>
  <c r="CH35" i="7"/>
  <c r="CG35" i="7"/>
  <c r="CF35" i="7"/>
  <c r="CE35" i="7"/>
  <c r="CD35" i="7"/>
  <c r="CA35" i="7"/>
  <c r="BZ35" i="7"/>
  <c r="BY35" i="7"/>
  <c r="BX35" i="7"/>
  <c r="BW35" i="7"/>
  <c r="BT35" i="7"/>
  <c r="BS35" i="7"/>
  <c r="BR35" i="7"/>
  <c r="BQ35" i="7"/>
  <c r="BP35" i="7"/>
  <c r="BM35" i="7"/>
  <c r="BL35" i="7"/>
  <c r="BK35" i="7"/>
  <c r="BJ35" i="7"/>
  <c r="BI35" i="7"/>
  <c r="BF35" i="7"/>
  <c r="BE35" i="7"/>
  <c r="BD35" i="7"/>
  <c r="BC35" i="7"/>
  <c r="BB35" i="7"/>
  <c r="AY35" i="7"/>
  <c r="AX35" i="7"/>
  <c r="AW35" i="7"/>
  <c r="AV35" i="7"/>
  <c r="AU35" i="7"/>
  <c r="AR35" i="7"/>
  <c r="AQ35" i="7"/>
  <c r="AP35" i="7"/>
  <c r="AO35" i="7"/>
  <c r="AN35" i="7"/>
  <c r="AK35" i="7"/>
  <c r="AJ35" i="7"/>
  <c r="AI35" i="7"/>
  <c r="AH35" i="7"/>
  <c r="AG35" i="7"/>
  <c r="AD35" i="7"/>
  <c r="AC35" i="7"/>
  <c r="AB35" i="7"/>
  <c r="AA35" i="7"/>
  <c r="Z35" i="7"/>
  <c r="W35" i="7"/>
  <c r="V35" i="7"/>
  <c r="U35" i="7"/>
  <c r="T35" i="7"/>
  <c r="S35" i="7"/>
  <c r="P35" i="7"/>
  <c r="O35" i="7"/>
  <c r="N35" i="7"/>
  <c r="M35" i="7"/>
  <c r="L35" i="7"/>
  <c r="I35" i="7"/>
  <c r="H35" i="7"/>
  <c r="G35" i="7"/>
  <c r="F35" i="7"/>
  <c r="E35" i="7"/>
  <c r="CJ34" i="7"/>
  <c r="CI34" i="7"/>
  <c r="CH34" i="7"/>
  <c r="CG34" i="7"/>
  <c r="CF34" i="7"/>
  <c r="CE34" i="7"/>
  <c r="CD34" i="7"/>
  <c r="CC34" i="7"/>
  <c r="CB34" i="7"/>
  <c r="CA34" i="7"/>
  <c r="BZ34" i="7"/>
  <c r="BY34" i="7"/>
  <c r="BX34" i="7"/>
  <c r="BW34" i="7"/>
  <c r="BV34" i="7"/>
  <c r="BU34" i="7"/>
  <c r="BT34" i="7"/>
  <c r="BS34" i="7"/>
  <c r="BR34" i="7"/>
  <c r="BQ34" i="7"/>
  <c r="BP34" i="7"/>
  <c r="BO34" i="7"/>
  <c r="BN34" i="7"/>
  <c r="BM34" i="7"/>
  <c r="BL34" i="7"/>
  <c r="BK34" i="7"/>
  <c r="BJ34" i="7"/>
  <c r="BI34" i="7"/>
  <c r="BH34" i="7"/>
  <c r="BG34" i="7"/>
  <c r="BF34" i="7"/>
  <c r="BE34" i="7"/>
  <c r="BD34" i="7"/>
  <c r="BC34" i="7"/>
  <c r="BB34" i="7"/>
  <c r="BA34" i="7"/>
  <c r="AZ34" i="7"/>
  <c r="AY34" i="7"/>
  <c r="AX34" i="7"/>
  <c r="AW34" i="7"/>
  <c r="AV34" i="7"/>
  <c r="AU34" i="7"/>
  <c r="AT34" i="7"/>
  <c r="AS34" i="7"/>
  <c r="AR34" i="7"/>
  <c r="AQ34" i="7"/>
  <c r="AP34" i="7"/>
  <c r="AO34" i="7"/>
  <c r="AN34" i="7"/>
  <c r="AM34" i="7"/>
  <c r="AL34" i="7"/>
  <c r="AK34" i="7"/>
  <c r="AJ34" i="7"/>
  <c r="AI34" i="7"/>
  <c r="AH34" i="7"/>
  <c r="AG34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CV33" i="7"/>
  <c r="CU33" i="7"/>
  <c r="CW33" i="7" s="1"/>
  <c r="CS32" i="7"/>
  <c r="CR32" i="7"/>
  <c r="CQ32" i="7"/>
  <c r="CP32" i="7"/>
  <c r="CK32" i="7"/>
  <c r="CV31" i="7"/>
  <c r="CU31" i="7"/>
  <c r="CW31" i="7" s="1"/>
  <c r="CS30" i="7"/>
  <c r="CR30" i="7"/>
  <c r="CQ30" i="7"/>
  <c r="CP30" i="7"/>
  <c r="CK30" i="7"/>
  <c r="CV29" i="7"/>
  <c r="CU29" i="7"/>
  <c r="CW29" i="7" s="1"/>
  <c r="CS28" i="7"/>
  <c r="CR28" i="7"/>
  <c r="CQ28" i="7"/>
  <c r="CP28" i="7"/>
  <c r="CK28" i="7"/>
  <c r="CV27" i="7"/>
  <c r="CU27" i="7"/>
  <c r="CW27" i="7" s="1"/>
  <c r="CS26" i="7"/>
  <c r="CR26" i="7"/>
  <c r="CQ26" i="7"/>
  <c r="CP26" i="7"/>
  <c r="CK26" i="7"/>
  <c r="CV25" i="7"/>
  <c r="CU25" i="7"/>
  <c r="CW25" i="7" s="1"/>
  <c r="CS24" i="7"/>
  <c r="CR24" i="7"/>
  <c r="CQ24" i="7"/>
  <c r="CP24" i="7"/>
  <c r="CK24" i="7"/>
  <c r="CV23" i="7"/>
  <c r="CU23" i="7"/>
  <c r="CW23" i="7" s="1"/>
  <c r="CS22" i="7"/>
  <c r="CR22" i="7"/>
  <c r="CQ22" i="7"/>
  <c r="CP22" i="7"/>
  <c r="CK22" i="7"/>
  <c r="CV21" i="7"/>
  <c r="CU21" i="7"/>
  <c r="CW21" i="7" s="1"/>
  <c r="CS20" i="7"/>
  <c r="CR20" i="7"/>
  <c r="CQ20" i="7"/>
  <c r="CP20" i="7"/>
  <c r="CK20" i="7"/>
  <c r="CV19" i="7"/>
  <c r="CU19" i="7"/>
  <c r="CW19" i="7" s="1"/>
  <c r="CS18" i="7"/>
  <c r="CR18" i="7"/>
  <c r="CQ18" i="7"/>
  <c r="CP18" i="7"/>
  <c r="CK18" i="7"/>
  <c r="CV17" i="7"/>
  <c r="CU17" i="7"/>
  <c r="CW17" i="7" s="1"/>
  <c r="CS16" i="7"/>
  <c r="CR16" i="7"/>
  <c r="CQ16" i="7"/>
  <c r="CP16" i="7"/>
  <c r="CK16" i="7"/>
  <c r="CV15" i="7"/>
  <c r="CU15" i="7"/>
  <c r="CW15" i="7" s="1"/>
  <c r="CS14" i="7"/>
  <c r="CR14" i="7"/>
  <c r="CQ14" i="7"/>
  <c r="CP14" i="7"/>
  <c r="CK14" i="7"/>
  <c r="CV13" i="7"/>
  <c r="CU13" i="7"/>
  <c r="CW13" i="7" s="1"/>
  <c r="CS12" i="7"/>
  <c r="CR12" i="7"/>
  <c r="CQ12" i="7"/>
  <c r="CP12" i="7"/>
  <c r="CK12" i="7"/>
  <c r="CV11" i="7"/>
  <c r="CU11" i="7"/>
  <c r="CW11" i="7" s="1"/>
  <c r="CS10" i="7"/>
  <c r="CR10" i="7"/>
  <c r="CQ10" i="7"/>
  <c r="CP10" i="7"/>
  <c r="CK10" i="7"/>
  <c r="CJ41" i="6"/>
  <c r="CI41" i="6"/>
  <c r="CC41" i="6"/>
  <c r="CB41" i="6"/>
  <c r="BV41" i="6"/>
  <c r="BU41" i="6"/>
  <c r="BO41" i="6"/>
  <c r="BN41" i="6"/>
  <c r="BH41" i="6"/>
  <c r="BG41" i="6"/>
  <c r="BA41" i="6"/>
  <c r="AZ41" i="6"/>
  <c r="AT41" i="6"/>
  <c r="AS41" i="6"/>
  <c r="AM41" i="6"/>
  <c r="AL41" i="6"/>
  <c r="AF41" i="6"/>
  <c r="AE41" i="6"/>
  <c r="Y41" i="6"/>
  <c r="X41" i="6"/>
  <c r="R41" i="6"/>
  <c r="Q41" i="6"/>
  <c r="K41" i="6"/>
  <c r="J41" i="6"/>
  <c r="CJ40" i="6"/>
  <c r="CI40" i="6"/>
  <c r="CC40" i="6"/>
  <c r="CB40" i="6"/>
  <c r="BV40" i="6"/>
  <c r="BU40" i="6"/>
  <c r="BO40" i="6"/>
  <c r="BN40" i="6"/>
  <c r="BH40" i="6"/>
  <c r="BG40" i="6"/>
  <c r="BA40" i="6"/>
  <c r="AZ40" i="6"/>
  <c r="AT40" i="6"/>
  <c r="AS40" i="6"/>
  <c r="AM40" i="6"/>
  <c r="AL40" i="6"/>
  <c r="AF40" i="6"/>
  <c r="AE40" i="6"/>
  <c r="Y40" i="6"/>
  <c r="X40" i="6"/>
  <c r="R40" i="6"/>
  <c r="Q40" i="6"/>
  <c r="K40" i="6"/>
  <c r="J40" i="6"/>
  <c r="CH38" i="6"/>
  <c r="CG38" i="6"/>
  <c r="CF38" i="6"/>
  <c r="CE38" i="6"/>
  <c r="CD38" i="6"/>
  <c r="CA38" i="6"/>
  <c r="BZ38" i="6"/>
  <c r="BY38" i="6"/>
  <c r="BX38" i="6"/>
  <c r="BW38" i="6"/>
  <c r="BT38" i="6"/>
  <c r="BS38" i="6"/>
  <c r="BR38" i="6"/>
  <c r="BQ38" i="6"/>
  <c r="BP38" i="6"/>
  <c r="BM38" i="6"/>
  <c r="BL38" i="6"/>
  <c r="BK38" i="6"/>
  <c r="BJ38" i="6"/>
  <c r="BI38" i="6"/>
  <c r="BF38" i="6"/>
  <c r="BE38" i="6"/>
  <c r="BD38" i="6"/>
  <c r="BC38" i="6"/>
  <c r="BB38" i="6"/>
  <c r="AY38" i="6"/>
  <c r="AX38" i="6"/>
  <c r="AW38" i="6"/>
  <c r="AV38" i="6"/>
  <c r="AU38" i="6"/>
  <c r="AR38" i="6"/>
  <c r="AQ38" i="6"/>
  <c r="AP38" i="6"/>
  <c r="AO38" i="6"/>
  <c r="AN38" i="6"/>
  <c r="AK38" i="6"/>
  <c r="AJ38" i="6"/>
  <c r="AI38" i="6"/>
  <c r="AH38" i="6"/>
  <c r="AG38" i="6"/>
  <c r="AD38" i="6"/>
  <c r="AC38" i="6"/>
  <c r="AB38" i="6"/>
  <c r="AA38" i="6"/>
  <c r="Z38" i="6"/>
  <c r="W38" i="6"/>
  <c r="V38" i="6"/>
  <c r="U38" i="6"/>
  <c r="T38" i="6"/>
  <c r="S38" i="6"/>
  <c r="P38" i="6"/>
  <c r="O38" i="6"/>
  <c r="N38" i="6"/>
  <c r="M38" i="6"/>
  <c r="L38" i="6"/>
  <c r="I38" i="6"/>
  <c r="H38" i="6"/>
  <c r="G38" i="6"/>
  <c r="F38" i="6"/>
  <c r="E38" i="6"/>
  <c r="CJ37" i="6"/>
  <c r="CI37" i="6"/>
  <c r="CH37" i="6"/>
  <c r="CG37" i="6"/>
  <c r="CF37" i="6"/>
  <c r="CE37" i="6"/>
  <c r="CD37" i="6"/>
  <c r="CC37" i="6"/>
  <c r="CB37" i="6"/>
  <c r="CA37" i="6"/>
  <c r="BZ37" i="6"/>
  <c r="BY37" i="6"/>
  <c r="BX37" i="6"/>
  <c r="BW37" i="6"/>
  <c r="BV37" i="6"/>
  <c r="BU37" i="6"/>
  <c r="BT37" i="6"/>
  <c r="BS37" i="6"/>
  <c r="BR37" i="6"/>
  <c r="BQ37" i="6"/>
  <c r="BP37" i="6"/>
  <c r="BO37" i="6"/>
  <c r="BN37" i="6"/>
  <c r="BM37" i="6"/>
  <c r="BL37" i="6"/>
  <c r="BK37" i="6"/>
  <c r="BJ37" i="6"/>
  <c r="BI37" i="6"/>
  <c r="BF37" i="6"/>
  <c r="BE37" i="6"/>
  <c r="BD37" i="6"/>
  <c r="BC37" i="6"/>
  <c r="BB37" i="6"/>
  <c r="AY37" i="6"/>
  <c r="AX37" i="6"/>
  <c r="AW37" i="6"/>
  <c r="AV37" i="6"/>
  <c r="AU37" i="6"/>
  <c r="AR37" i="6"/>
  <c r="AQ37" i="6"/>
  <c r="AP37" i="6"/>
  <c r="AO37" i="6"/>
  <c r="AN37" i="6"/>
  <c r="AK37" i="6"/>
  <c r="AJ37" i="6"/>
  <c r="AI37" i="6"/>
  <c r="AH37" i="6"/>
  <c r="AG37" i="6"/>
  <c r="AD37" i="6"/>
  <c r="AC37" i="6"/>
  <c r="AB37" i="6"/>
  <c r="AA37" i="6"/>
  <c r="Z37" i="6"/>
  <c r="W37" i="6"/>
  <c r="V37" i="6"/>
  <c r="U37" i="6"/>
  <c r="T37" i="6"/>
  <c r="S37" i="6"/>
  <c r="P37" i="6"/>
  <c r="O37" i="6"/>
  <c r="N37" i="6"/>
  <c r="M37" i="6"/>
  <c r="L37" i="6"/>
  <c r="I37" i="6"/>
  <c r="H37" i="6"/>
  <c r="G37" i="6"/>
  <c r="F37" i="6"/>
  <c r="E37" i="6"/>
  <c r="CH35" i="6"/>
  <c r="CG35" i="6"/>
  <c r="CF35" i="6"/>
  <c r="CE35" i="6"/>
  <c r="CD35" i="6"/>
  <c r="CA35" i="6"/>
  <c r="BZ35" i="6"/>
  <c r="BY35" i="6"/>
  <c r="BX35" i="6"/>
  <c r="BW35" i="6"/>
  <c r="BT35" i="6"/>
  <c r="BS35" i="6"/>
  <c r="BR35" i="6"/>
  <c r="BQ35" i="6"/>
  <c r="BP35" i="6"/>
  <c r="BM35" i="6"/>
  <c r="BL35" i="6"/>
  <c r="BK35" i="6"/>
  <c r="BJ35" i="6"/>
  <c r="BI35" i="6"/>
  <c r="BF35" i="6"/>
  <c r="BE35" i="6"/>
  <c r="BD35" i="6"/>
  <c r="BC35" i="6"/>
  <c r="BB35" i="6"/>
  <c r="AY35" i="6"/>
  <c r="AX35" i="6"/>
  <c r="AW35" i="6"/>
  <c r="AV35" i="6"/>
  <c r="AU35" i="6"/>
  <c r="AR35" i="6"/>
  <c r="AQ35" i="6"/>
  <c r="AP35" i="6"/>
  <c r="AO35" i="6"/>
  <c r="AN35" i="6"/>
  <c r="AK35" i="6"/>
  <c r="AJ35" i="6"/>
  <c r="AI35" i="6"/>
  <c r="AH35" i="6"/>
  <c r="AG35" i="6"/>
  <c r="AD35" i="6"/>
  <c r="AC35" i="6"/>
  <c r="AB35" i="6"/>
  <c r="AA35" i="6"/>
  <c r="Z35" i="6"/>
  <c r="W35" i="6"/>
  <c r="V35" i="6"/>
  <c r="U35" i="6"/>
  <c r="T35" i="6"/>
  <c r="S35" i="6"/>
  <c r="P35" i="6"/>
  <c r="O35" i="6"/>
  <c r="N35" i="6"/>
  <c r="M35" i="6"/>
  <c r="L35" i="6"/>
  <c r="I35" i="6"/>
  <c r="H35" i="6"/>
  <c r="G35" i="6"/>
  <c r="F35" i="6"/>
  <c r="E35" i="6"/>
  <c r="CJ34" i="6"/>
  <c r="CI34" i="6"/>
  <c r="CH34" i="6"/>
  <c r="CG34" i="6"/>
  <c r="CF34" i="6"/>
  <c r="CE34" i="6"/>
  <c r="CD34" i="6"/>
  <c r="CC34" i="6"/>
  <c r="CB34" i="6"/>
  <c r="CA34" i="6"/>
  <c r="BZ34" i="6"/>
  <c r="BY34" i="6"/>
  <c r="BX34" i="6"/>
  <c r="BW34" i="6"/>
  <c r="BV34" i="6"/>
  <c r="BU34" i="6"/>
  <c r="BT34" i="6"/>
  <c r="BS34" i="6"/>
  <c r="BR34" i="6"/>
  <c r="BQ34" i="6"/>
  <c r="BP34" i="6"/>
  <c r="BO34" i="6"/>
  <c r="BN34" i="6"/>
  <c r="BM34" i="6"/>
  <c r="BL34" i="6"/>
  <c r="BK34" i="6"/>
  <c r="BJ34" i="6"/>
  <c r="BI34" i="6"/>
  <c r="BH34" i="6"/>
  <c r="BG34" i="6"/>
  <c r="BF34" i="6"/>
  <c r="BE34" i="6"/>
  <c r="BD34" i="6"/>
  <c r="BC34" i="6"/>
  <c r="BB34" i="6"/>
  <c r="BA34" i="6"/>
  <c r="AZ34" i="6"/>
  <c r="AY34" i="6"/>
  <c r="AX34" i="6"/>
  <c r="AW34" i="6"/>
  <c r="AV34" i="6"/>
  <c r="AU34" i="6"/>
  <c r="AT34" i="6"/>
  <c r="AS34" i="6"/>
  <c r="AR34" i="6"/>
  <c r="AQ34" i="6"/>
  <c r="AP34" i="6"/>
  <c r="AO34" i="6"/>
  <c r="AN34" i="6"/>
  <c r="AM34" i="6"/>
  <c r="AL34" i="6"/>
  <c r="AK34" i="6"/>
  <c r="AJ34" i="6"/>
  <c r="AI34" i="6"/>
  <c r="AH34" i="6"/>
  <c r="AG34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CV33" i="6"/>
  <c r="CU33" i="6"/>
  <c r="CW33" i="6" s="1"/>
  <c r="CS32" i="6"/>
  <c r="CR32" i="6"/>
  <c r="CQ32" i="6"/>
  <c r="CP32" i="6"/>
  <c r="CK32" i="6"/>
  <c r="CV31" i="6"/>
  <c r="CU31" i="6"/>
  <c r="CW31" i="6" s="1"/>
  <c r="CS30" i="6"/>
  <c r="CR30" i="6"/>
  <c r="CQ30" i="6"/>
  <c r="CP30" i="6"/>
  <c r="CK30" i="6"/>
  <c r="CV29" i="6"/>
  <c r="CU29" i="6"/>
  <c r="CW29" i="6" s="1"/>
  <c r="CS28" i="6"/>
  <c r="CR28" i="6"/>
  <c r="CQ28" i="6"/>
  <c r="CP28" i="6"/>
  <c r="CK28" i="6"/>
  <c r="CV27" i="6"/>
  <c r="CU27" i="6"/>
  <c r="CW27" i="6" s="1"/>
  <c r="CS26" i="6"/>
  <c r="CR26" i="6"/>
  <c r="CQ26" i="6"/>
  <c r="CP26" i="6"/>
  <c r="CK26" i="6"/>
  <c r="CV25" i="6"/>
  <c r="CU25" i="6"/>
  <c r="CS24" i="6"/>
  <c r="CR24" i="6"/>
  <c r="CQ24" i="6"/>
  <c r="CP24" i="6"/>
  <c r="CK24" i="6"/>
  <c r="CV23" i="6"/>
  <c r="CU23" i="6"/>
  <c r="CS22" i="6"/>
  <c r="CR22" i="6"/>
  <c r="CQ22" i="6"/>
  <c r="CP22" i="6"/>
  <c r="CK22" i="6"/>
  <c r="CV21" i="6"/>
  <c r="CU21" i="6"/>
  <c r="CW21" i="6" s="1"/>
  <c r="CS20" i="6"/>
  <c r="CR20" i="6"/>
  <c r="CQ20" i="6"/>
  <c r="CP20" i="6"/>
  <c r="CK20" i="6"/>
  <c r="CV19" i="6"/>
  <c r="CU19" i="6"/>
  <c r="CW19" i="6" s="1"/>
  <c r="CS18" i="6"/>
  <c r="CR18" i="6"/>
  <c r="CQ18" i="6"/>
  <c r="CP18" i="6"/>
  <c r="CK18" i="6"/>
  <c r="CV17" i="6"/>
  <c r="CU17" i="6"/>
  <c r="CS16" i="6"/>
  <c r="CR16" i="6"/>
  <c r="CQ16" i="6"/>
  <c r="CP16" i="6"/>
  <c r="CK16" i="6"/>
  <c r="CV15" i="6"/>
  <c r="CU15" i="6"/>
  <c r="CS14" i="6"/>
  <c r="CR14" i="6"/>
  <c r="CQ14" i="6"/>
  <c r="CP14" i="6"/>
  <c r="CK14" i="6"/>
  <c r="CV13" i="6"/>
  <c r="CU13" i="6"/>
  <c r="CW13" i="6" s="1"/>
  <c r="CS12" i="6"/>
  <c r="CR12" i="6"/>
  <c r="CQ12" i="6"/>
  <c r="CP12" i="6"/>
  <c r="CK12" i="6"/>
  <c r="CV11" i="6"/>
  <c r="CU11" i="6"/>
  <c r="CW11" i="6" s="1"/>
  <c r="CS10" i="6"/>
  <c r="CR10" i="6"/>
  <c r="CQ10" i="6"/>
  <c r="CP10" i="6"/>
  <c r="CK10" i="6"/>
  <c r="B42" i="5"/>
  <c r="J41" i="5"/>
  <c r="I41" i="5"/>
  <c r="B41" i="5"/>
  <c r="J40" i="5"/>
  <c r="I40" i="5"/>
  <c r="B40" i="5"/>
  <c r="H38" i="5"/>
  <c r="H37" i="5"/>
  <c r="G37" i="5"/>
  <c r="F37" i="5"/>
  <c r="E37" i="5"/>
  <c r="B37" i="5" s="1"/>
  <c r="D37" i="5"/>
  <c r="H33" i="5"/>
  <c r="G33" i="5"/>
  <c r="F33" i="5"/>
  <c r="E33" i="5"/>
  <c r="D33" i="5"/>
  <c r="B33" i="5" s="1"/>
  <c r="K32" i="5"/>
  <c r="H31" i="5"/>
  <c r="G31" i="5"/>
  <c r="G38" i="5" s="1"/>
  <c r="F31" i="5"/>
  <c r="F38" i="5" s="1"/>
  <c r="E31" i="5"/>
  <c r="E38" i="5" s="1"/>
  <c r="D31" i="5"/>
  <c r="K30" i="5"/>
  <c r="K28" i="5"/>
  <c r="K26" i="5"/>
  <c r="K24" i="5"/>
  <c r="K22" i="5"/>
  <c r="S20" i="5"/>
  <c r="K20" i="5"/>
  <c r="S18" i="5"/>
  <c r="K18" i="5"/>
  <c r="K16" i="5"/>
  <c r="K14" i="5"/>
  <c r="K12" i="5"/>
  <c r="K10" i="5"/>
  <c r="K8" i="5"/>
  <c r="K31" i="5" s="1"/>
  <c r="X31" i="4"/>
  <c r="W31" i="4"/>
  <c r="V31" i="4"/>
  <c r="K31" i="4"/>
  <c r="X30" i="4"/>
  <c r="X32" i="4" s="1"/>
  <c r="X34" i="4" s="1"/>
  <c r="W30" i="4"/>
  <c r="W32" i="4" s="1"/>
  <c r="W34" i="4" s="1"/>
  <c r="V30" i="4"/>
  <c r="V32" i="4" s="1"/>
  <c r="V34" i="4" s="1"/>
  <c r="K30" i="4"/>
  <c r="J29" i="4"/>
  <c r="J30" i="4" s="1"/>
  <c r="J31" i="4" s="1"/>
  <c r="I29" i="4"/>
  <c r="H29" i="4"/>
  <c r="G29" i="4"/>
  <c r="X28" i="4"/>
  <c r="Z28" i="4" s="1"/>
  <c r="W28" i="4"/>
  <c r="V28" i="4"/>
  <c r="X27" i="4"/>
  <c r="I25" i="4"/>
  <c r="H25" i="4"/>
  <c r="G25" i="4"/>
  <c r="N24" i="4"/>
  <c r="AA21" i="4"/>
  <c r="Z21" i="4"/>
  <c r="AA20" i="4"/>
  <c r="Z20" i="4"/>
  <c r="I19" i="4"/>
  <c r="F19" i="4"/>
  <c r="U18" i="4"/>
  <c r="F18" i="4"/>
  <c r="H18" i="4" s="1"/>
  <c r="F17" i="4"/>
  <c r="E17" i="4"/>
  <c r="U16" i="4"/>
  <c r="E15" i="4"/>
  <c r="Z13" i="4"/>
  <c r="F11" i="4"/>
  <c r="I11" i="4" s="1"/>
  <c r="AA10" i="4"/>
  <c r="Z10" i="4"/>
  <c r="I8" i="4"/>
  <c r="F8" i="4"/>
  <c r="F15" i="4" s="1"/>
  <c r="AA28" i="4" s="1"/>
  <c r="AA7" i="4"/>
  <c r="Z7" i="4"/>
  <c r="N6" i="4"/>
  <c r="F6" i="4"/>
  <c r="H19" i="4" s="1"/>
  <c r="N5" i="4"/>
  <c r="AA3" i="4"/>
  <c r="X31" i="3"/>
  <c r="W31" i="3"/>
  <c r="V31" i="3"/>
  <c r="X30" i="3"/>
  <c r="X32" i="3" s="1"/>
  <c r="X34" i="3" s="1"/>
  <c r="W30" i="3"/>
  <c r="W32" i="3" s="1"/>
  <c r="W34" i="3" s="1"/>
  <c r="V30" i="3"/>
  <c r="V32" i="3" s="1"/>
  <c r="V34" i="3" s="1"/>
  <c r="K30" i="3"/>
  <c r="K31" i="3" s="1"/>
  <c r="J29" i="3"/>
  <c r="J30" i="3" s="1"/>
  <c r="J31" i="3" s="1"/>
  <c r="I29" i="3"/>
  <c r="H29" i="3"/>
  <c r="G29" i="3"/>
  <c r="X28" i="3"/>
  <c r="W28" i="3"/>
  <c r="V28" i="3"/>
  <c r="Z28" i="3" s="1"/>
  <c r="X27" i="3"/>
  <c r="I25" i="3"/>
  <c r="H25" i="3"/>
  <c r="G25" i="3"/>
  <c r="N24" i="3"/>
  <c r="AA21" i="3"/>
  <c r="Z21" i="3"/>
  <c r="AA20" i="3"/>
  <c r="Z20" i="3"/>
  <c r="I19" i="3"/>
  <c r="F19" i="3"/>
  <c r="H19" i="3" s="1"/>
  <c r="U18" i="3"/>
  <c r="F18" i="3"/>
  <c r="I18" i="3" s="1"/>
  <c r="I17" i="3" s="1"/>
  <c r="E17" i="3"/>
  <c r="U16" i="3"/>
  <c r="F15" i="3"/>
  <c r="E15" i="3"/>
  <c r="Z13" i="3"/>
  <c r="I11" i="3"/>
  <c r="F11" i="3"/>
  <c r="H11" i="3" s="1"/>
  <c r="AA10" i="3"/>
  <c r="Z10" i="3"/>
  <c r="I8" i="3"/>
  <c r="I28" i="3" s="1"/>
  <c r="I30" i="3" s="1"/>
  <c r="I31" i="3" s="1"/>
  <c r="H8" i="3"/>
  <c r="G8" i="3"/>
  <c r="F8" i="3"/>
  <c r="J8" i="3" s="1"/>
  <c r="AA7" i="3"/>
  <c r="Z7" i="3"/>
  <c r="N6" i="3"/>
  <c r="F6" i="3"/>
  <c r="N5" i="3"/>
  <c r="AA3" i="3"/>
  <c r="V19" i="2"/>
  <c r="R19" i="2"/>
  <c r="W17" i="2"/>
  <c r="V17" i="2"/>
  <c r="R17" i="2"/>
  <c r="S17" i="2" s="1"/>
  <c r="V9" i="2"/>
  <c r="R9" i="2"/>
  <c r="AJ7" i="2"/>
  <c r="AF5" i="2"/>
  <c r="AE5" i="2"/>
  <c r="AG5" i="2" s="1"/>
  <c r="AB5" i="2"/>
  <c r="X5" i="2"/>
  <c r="Z5" i="2" s="1"/>
  <c r="W5" i="2"/>
  <c r="V5" i="2"/>
  <c r="R5" i="2"/>
  <c r="S5" i="2" s="1"/>
  <c r="V19" i="1"/>
  <c r="R19" i="1"/>
  <c r="W17" i="1"/>
  <c r="V17" i="1"/>
  <c r="R17" i="1"/>
  <c r="S17" i="1" s="1"/>
  <c r="V9" i="1"/>
  <c r="R9" i="1"/>
  <c r="AJ7" i="1"/>
  <c r="AF5" i="1"/>
  <c r="AE5" i="1"/>
  <c r="AG5" i="1" s="1"/>
  <c r="AB5" i="1"/>
  <c r="X5" i="1"/>
  <c r="Z5" i="1" s="1"/>
  <c r="W5" i="1"/>
  <c r="V5" i="1"/>
  <c r="R5" i="1"/>
  <c r="S5" i="1" s="1"/>
  <c r="CW33" i="13" l="1"/>
  <c r="AJ9" i="2"/>
  <c r="AJ11" i="2" s="1"/>
  <c r="AJ13" i="2" s="1"/>
  <c r="AJ15" i="2" s="1"/>
  <c r="AJ17" i="2" s="1"/>
  <c r="AJ19" i="2" s="1"/>
  <c r="AH5" i="2"/>
  <c r="I15" i="4"/>
  <c r="AA29" i="4"/>
  <c r="K33" i="5"/>
  <c r="H17" i="4"/>
  <c r="AH5" i="1"/>
  <c r="AJ9" i="1"/>
  <c r="AJ11" i="1" s="1"/>
  <c r="AJ13" i="1" s="1"/>
  <c r="AJ15" i="1" s="1"/>
  <c r="AJ17" i="1" s="1"/>
  <c r="AJ19" i="1" s="1"/>
  <c r="J11" i="4"/>
  <c r="Y5" i="1"/>
  <c r="AA5" i="1" s="1"/>
  <c r="G18" i="3"/>
  <c r="J8" i="4"/>
  <c r="Y5" i="2"/>
  <c r="AA5" i="2" s="1"/>
  <c r="G11" i="4"/>
  <c r="G11" i="3"/>
  <c r="H15" i="3"/>
  <c r="H18" i="3"/>
  <c r="H17" i="3" s="1"/>
  <c r="G19" i="3"/>
  <c r="H26" i="3"/>
  <c r="G8" i="4"/>
  <c r="H11" i="4"/>
  <c r="G19" i="4"/>
  <c r="B31" i="5"/>
  <c r="CW17" i="6"/>
  <c r="CW25" i="6"/>
  <c r="J11" i="3"/>
  <c r="G18" i="4"/>
  <c r="G17" i="4" s="1"/>
  <c r="D38" i="5"/>
  <c r="I15" i="3"/>
  <c r="F17" i="3"/>
  <c r="AA28" i="3" s="1"/>
  <c r="AA29" i="3" s="1"/>
  <c r="I26" i="3"/>
  <c r="H8" i="4"/>
  <c r="I18" i="4"/>
  <c r="I17" i="4" s="1"/>
  <c r="CW15" i="6"/>
  <c r="CW23" i="6"/>
  <c r="I26" i="4" l="1"/>
  <c r="G26" i="3"/>
  <c r="G28" i="3"/>
  <c r="G30" i="3" s="1"/>
  <c r="G31" i="3" s="1"/>
  <c r="G32" i="3" s="1"/>
  <c r="G33" i="3" s="1"/>
  <c r="G34" i="3" s="1"/>
  <c r="G15" i="3"/>
  <c r="M15" i="3" s="1"/>
  <c r="G17" i="3"/>
  <c r="M17" i="3" s="1"/>
  <c r="H26" i="4"/>
  <c r="H28" i="4"/>
  <c r="H30" i="4" s="1"/>
  <c r="H31" i="4" s="1"/>
  <c r="H15" i="4"/>
  <c r="H28" i="3"/>
  <c r="H30" i="3" s="1"/>
  <c r="H31" i="3" s="1"/>
  <c r="M17" i="4"/>
  <c r="G28" i="4"/>
  <c r="G30" i="4" s="1"/>
  <c r="G31" i="4" s="1"/>
  <c r="G32" i="4" s="1"/>
  <c r="G33" i="4" s="1"/>
  <c r="G34" i="4" s="1"/>
  <c r="G26" i="4"/>
  <c r="G15" i="4"/>
  <c r="I28" i="4"/>
  <c r="I30" i="4" s="1"/>
  <c r="I31" i="4" s="1"/>
  <c r="M15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M29" authorId="0" shapeId="0" xr:uid="{00000000-0006-0000-0200-000001000000}">
      <text>
        <r>
          <rPr>
            <sz val="11"/>
            <color rgb="FF000000"/>
            <rFont val="Calibri"/>
            <family val="2"/>
            <charset val="1"/>
          </rPr>
          <t>Bérangère:
données reprises sur onglet 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M29" authorId="0" shapeId="0" xr:uid="{00000000-0006-0000-0300-000001000000}">
      <text>
        <r>
          <rPr>
            <sz val="11"/>
            <color rgb="FF000000"/>
            <rFont val="Calibri"/>
            <family val="2"/>
            <charset val="1"/>
          </rPr>
          <t>Bérangère:
données reprises sur onglet 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31" authorId="0" shapeId="0" xr:uid="{00000000-0006-0000-0400-000001000000}">
      <text>
        <r>
          <rPr>
            <sz val="11"/>
            <color rgb="FF000000"/>
            <rFont val="Calibri"/>
            <family val="2"/>
            <charset val="1"/>
          </rPr>
          <t>Bérangère:
SOMME(J5:J27)</t>
        </r>
      </text>
    </comment>
  </commentList>
</comments>
</file>

<file path=xl/sharedStrings.xml><?xml version="1.0" encoding="utf-8"?>
<sst xmlns="http://schemas.openxmlformats.org/spreadsheetml/2006/main" count="5485" uniqueCount="133">
  <si>
    <t>Résidence Les Aulnettes</t>
  </si>
  <si>
    <t>CALCUL DES ETP ET CONSTITUTION DES EQUIPES</t>
  </si>
  <si>
    <t>VIROFLAY</t>
  </si>
  <si>
    <t>SUR TEMPS DE TRAVAIL INDIVIDUEL ACTUEL, SOIT TEMPS PARTIELS INCLUS</t>
  </si>
  <si>
    <t>CALCUL THEORIQUE</t>
  </si>
  <si>
    <t>code</t>
  </si>
  <si>
    <t>nbre/jour</t>
  </si>
  <si>
    <t>horaires</t>
  </si>
  <si>
    <t>quantité horaire</t>
  </si>
  <si>
    <t>valeur décimale</t>
  </si>
  <si>
    <t>nbre d'heures / jr</t>
  </si>
  <si>
    <t>nbre total d'heures/jour</t>
  </si>
  <si>
    <t>code et valeur</t>
  </si>
  <si>
    <t>total heures/sm</t>
  </si>
  <si>
    <t>ETP/temps effectif de travail</t>
  </si>
  <si>
    <t>ETP/temps contractuel de travail</t>
  </si>
  <si>
    <t>différenciel tps effectif-tps contractuel</t>
  </si>
  <si>
    <t>nbre de personnes nécessaires/ 1/2WE</t>
  </si>
  <si>
    <t>nbre de personnes disponibles</t>
  </si>
  <si>
    <t>temps contractuel</t>
  </si>
  <si>
    <t>nbre total de personnes disponibles</t>
  </si>
  <si>
    <t>temps contractuel disponible</t>
  </si>
  <si>
    <t>différentiel personnes dispo - nec</t>
  </si>
  <si>
    <t>différentiel temps contractuel dispo - nec</t>
  </si>
  <si>
    <t>nbre sm base planning</t>
  </si>
  <si>
    <t>commentaires</t>
  </si>
  <si>
    <t>HOTELL</t>
  </si>
  <si>
    <t>SM</t>
  </si>
  <si>
    <t>M</t>
  </si>
  <si>
    <t>7h</t>
  </si>
  <si>
    <t>à</t>
  </si>
  <si>
    <t>et</t>
  </si>
  <si>
    <t>15h</t>
  </si>
  <si>
    <t>7h30</t>
  </si>
  <si>
    <t>M1</t>
  </si>
  <si>
    <t>12 sm</t>
  </si>
  <si>
    <t>IMPACT CA ÉTÉ SUR 10 SM</t>
  </si>
  <si>
    <t>besoins en heures</t>
  </si>
  <si>
    <t>hors rempl</t>
  </si>
  <si>
    <t>auto remplacement en ETP</t>
  </si>
  <si>
    <t>S</t>
  </si>
  <si>
    <t>12h</t>
  </si>
  <si>
    <t>20h</t>
  </si>
  <si>
    <t>auto remplacement sur période estivale en heures</t>
  </si>
  <si>
    <t>remplacements à pourvoir en heures</t>
  </si>
  <si>
    <t>total ETP nécessaires en hétéro-remplacements</t>
  </si>
  <si>
    <t>total ETP mobilisés (équipe + hétéro remplacements été)</t>
  </si>
  <si>
    <t>WE</t>
  </si>
  <si>
    <t>Mw</t>
  </si>
  <si>
    <t>soit un différentiel calcul réel/calcul théorique</t>
  </si>
  <si>
    <t>Sw</t>
  </si>
  <si>
    <t>calcul retenu</t>
  </si>
  <si>
    <t>12ème poste:uniquement les we (vac)</t>
  </si>
  <si>
    <t>durée moyenne jour de semaine</t>
  </si>
  <si>
    <t>Hotellerie</t>
  </si>
  <si>
    <t>HOTELLERIE sur 12 sm</t>
  </si>
  <si>
    <t>calcul réel</t>
  </si>
  <si>
    <t>NOMBRE D'HORAIRES POUR UN TEMPS PLEIN</t>
  </si>
  <si>
    <t>tps global dispo</t>
  </si>
  <si>
    <t>nombre d'agents</t>
  </si>
  <si>
    <t>valeur</t>
  </si>
  <si>
    <t>quant/jr</t>
  </si>
  <si>
    <t>temps de travail</t>
  </si>
  <si>
    <t>total</t>
  </si>
  <si>
    <t>besoin</t>
  </si>
  <si>
    <t>nbre d'H/12 sm</t>
  </si>
  <si>
    <t>nbre d'horaires par personne</t>
  </si>
  <si>
    <t>X</t>
  </si>
  <si>
    <t>total heures / jr</t>
  </si>
  <si>
    <t>total heures / dim</t>
  </si>
  <si>
    <t>jours travaillés sur 12 sm</t>
  </si>
  <si>
    <t>total nbre de jrs travaillés par personne</t>
  </si>
  <si>
    <t>attendu</t>
  </si>
  <si>
    <t>heures travaillées</t>
  </si>
  <si>
    <t>TPS ATTENDU</t>
  </si>
  <si>
    <t>heures/personne</t>
  </si>
  <si>
    <t>jours d'autoremplacements</t>
  </si>
  <si>
    <t>heures globales</t>
  </si>
  <si>
    <t>TPS ATTENDU/ 8 sm</t>
  </si>
  <si>
    <t>total/12 SM</t>
  </si>
  <si>
    <t>différentiel</t>
  </si>
  <si>
    <t>total / 52 sm</t>
  </si>
  <si>
    <t>ETP autorempla</t>
  </si>
  <si>
    <t>de remplacement intégrés</t>
  </si>
  <si>
    <t>en jour de 7,34H</t>
  </si>
  <si>
    <t>8 par vacataire</t>
  </si>
  <si>
    <t>4 par vacataire</t>
  </si>
  <si>
    <t>HOTELLERIE</t>
  </si>
  <si>
    <t>lundi</t>
  </si>
  <si>
    <t>mardi</t>
  </si>
  <si>
    <t>mercredi</t>
  </si>
  <si>
    <t>jeudi</t>
  </si>
  <si>
    <t>vendredi</t>
  </si>
  <si>
    <t>samedi</t>
  </si>
  <si>
    <t>dimanche</t>
  </si>
  <si>
    <t>total heures</t>
  </si>
  <si>
    <t>RC ou RTT</t>
  </si>
  <si>
    <t>RH</t>
  </si>
  <si>
    <t>pas de S/M</t>
  </si>
  <si>
    <t>pas de soir RH matin</t>
  </si>
  <si>
    <t>déroulement Cycle équipe HOTELIERE</t>
  </si>
  <si>
    <t>déroulement du cycle temps plein pour tous</t>
  </si>
  <si>
    <t>L</t>
  </si>
  <si>
    <t>Ma</t>
  </si>
  <si>
    <t>Me</t>
  </si>
  <si>
    <t>J</t>
  </si>
  <si>
    <t>V</t>
  </si>
  <si>
    <t>D</t>
  </si>
  <si>
    <t>TOT H</t>
  </si>
  <si>
    <t>tps attendu</t>
  </si>
  <si>
    <t>différence</t>
  </si>
  <si>
    <t>A</t>
  </si>
  <si>
    <t>B</t>
  </si>
  <si>
    <t>C</t>
  </si>
  <si>
    <t>E</t>
  </si>
  <si>
    <t>F</t>
  </si>
  <si>
    <t>G</t>
  </si>
  <si>
    <t>H</t>
  </si>
  <si>
    <t>I</t>
  </si>
  <si>
    <t>K</t>
  </si>
  <si>
    <t>total H</t>
  </si>
  <si>
    <t>gestion des temps partiels par doublons</t>
  </si>
  <si>
    <t>gestion des temps partiels par retrait des x</t>
  </si>
  <si>
    <t>gestion des temps partiels par modification horaire et échanges</t>
  </si>
  <si>
    <t>gestion des temps partiels par modification horaire et échanges : finalisation du 0,50</t>
  </si>
  <si>
    <t>equilibrage</t>
  </si>
  <si>
    <t>exemple</t>
  </si>
  <si>
    <t>GRILLE DE BASE</t>
  </si>
  <si>
    <t>RTT/RC</t>
  </si>
  <si>
    <t>RTT / RC</t>
  </si>
  <si>
    <t>gestion des temps partiels par doublons (retrait)</t>
  </si>
  <si>
    <t>remise en forme</t>
  </si>
  <si>
    <t>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</si>
</sst>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3" x14ac:knownFonts="1">
    <font>
      <sz val="11"/>
      <color rgb="FF000000"/>
      <name val="Calibri"/>
      <family val="2"/>
      <charset val="1"/>
    </font>
    <font>
      <b/>
      <sz val="14"/>
      <color rgb="FF0000CC"/>
      <name val="Calibri"/>
      <family val="2"/>
      <charset val="1"/>
    </font>
    <font>
      <b/>
      <sz val="15"/>
      <color rgb="FFFF00FF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CC"/>
      <name val="Calibri"/>
      <family val="2"/>
      <charset val="1"/>
    </font>
    <font>
      <b/>
      <sz val="14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14"/>
      <color rgb="FFC00000"/>
      <name val="Calibri"/>
      <family val="2"/>
      <charset val="1"/>
    </font>
    <font>
      <b/>
      <sz val="14"/>
      <color rgb="FF009900"/>
      <name val="Calibri"/>
      <family val="2"/>
      <charset val="1"/>
    </font>
    <font>
      <b/>
      <sz val="14"/>
      <color rgb="FF7030A0"/>
      <name val="Calibri"/>
      <family val="2"/>
      <charset val="1"/>
    </font>
    <font>
      <b/>
      <sz val="14"/>
      <color rgb="FF4472C4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4"/>
      <color rgb="FFCC0000"/>
      <name val="Calibri"/>
      <family val="2"/>
      <charset val="1"/>
    </font>
    <font>
      <sz val="11"/>
      <color rgb="FFCC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6"/>
      <color rgb="FF0064C8"/>
      <name val="Gulim"/>
      <family val="2"/>
      <charset val="1"/>
    </font>
    <font>
      <sz val="14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2"/>
      <color rgb="FF00B050"/>
      <name val="Calibri"/>
      <family val="2"/>
      <charset val="1"/>
    </font>
    <font>
      <sz val="11"/>
      <color rgb="FFD67F00"/>
      <name val="Calibri"/>
      <family val="2"/>
      <charset val="1"/>
    </font>
    <font>
      <b/>
      <sz val="14"/>
      <color rgb="FFD67F00"/>
      <name val="Calibri"/>
      <family val="2"/>
      <charset val="1"/>
    </font>
    <font>
      <sz val="11"/>
      <color rgb="FFA45200"/>
      <name val="Calibri"/>
      <family val="2"/>
      <charset val="1"/>
    </font>
    <font>
      <b/>
      <sz val="14"/>
      <color rgb="FFA45200"/>
      <name val="Calibri"/>
      <family val="2"/>
      <charset val="1"/>
    </font>
    <font>
      <b/>
      <sz val="14"/>
      <color rgb="FF660033"/>
      <name val="Calibri"/>
      <family val="2"/>
      <charset val="1"/>
    </font>
    <font>
      <b/>
      <sz val="14"/>
      <color rgb="FFFF0066"/>
      <name val="Calibri"/>
      <family val="2"/>
      <charset val="1"/>
    </font>
    <font>
      <b/>
      <sz val="14"/>
      <color rgb="FFFF0000"/>
      <name val="Calibri"/>
      <family val="2"/>
      <charset val="1"/>
    </font>
    <font>
      <b/>
      <sz val="14"/>
      <color rgb="FFFF3300"/>
      <name val="Calibri"/>
      <family val="2"/>
      <charset val="1"/>
    </font>
    <font>
      <sz val="11"/>
      <color rgb="FF0000CC"/>
      <name val="Calibri"/>
      <family val="2"/>
      <charset val="1"/>
    </font>
    <font>
      <sz val="11"/>
      <color rgb="FF0099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4"/>
      <color rgb="FFCC3300"/>
      <name val="Calibri"/>
      <family val="2"/>
      <charset val="1"/>
    </font>
    <font>
      <b/>
      <sz val="10"/>
      <name val="Calibri"/>
      <family val="2"/>
      <charset val="1"/>
    </font>
    <font>
      <b/>
      <sz val="14"/>
      <color rgb="FF993300"/>
      <name val="Calibri"/>
      <family val="2"/>
      <charset val="1"/>
    </font>
    <font>
      <b/>
      <sz val="14"/>
      <color rgb="FF6600CC"/>
      <name val="Calibri"/>
      <family val="2"/>
      <charset val="1"/>
    </font>
    <font>
      <b/>
      <sz val="11"/>
      <color rgb="FFC00000"/>
      <name val="Calibri"/>
      <family val="2"/>
      <charset val="1"/>
    </font>
    <font>
      <b/>
      <sz val="11"/>
      <color rgb="FF7030A0"/>
      <name val="Calibri"/>
      <family val="2"/>
      <charset val="1"/>
    </font>
    <font>
      <b/>
      <sz val="11"/>
      <color rgb="FFFF0066"/>
      <name val="Calibri"/>
      <family val="2"/>
      <charset val="1"/>
    </font>
    <font>
      <b/>
      <sz val="14"/>
      <color rgb="FFDA8200"/>
      <name val="Calibri"/>
      <family val="2"/>
      <charset val="1"/>
    </font>
    <font>
      <b/>
      <sz val="12"/>
      <color rgb="FF0000CC"/>
      <name val="Calibri"/>
      <family val="2"/>
      <charset val="1"/>
    </font>
    <font>
      <b/>
      <sz val="14"/>
      <color rgb="FFFF0000"/>
      <name val="Arial"/>
      <family val="2"/>
      <charset val="1"/>
    </font>
    <font>
      <sz val="11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1"/>
      <color rgb="FFCC0000"/>
      <name val="Calibri"/>
      <family val="2"/>
      <charset val="1"/>
    </font>
    <font>
      <b/>
      <sz val="11"/>
      <color rgb="FF009900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2"/>
      <color rgb="FF0064C8"/>
      <name val="Calibri"/>
      <family val="2"/>
      <charset val="1"/>
    </font>
    <font>
      <b/>
      <sz val="10"/>
      <color rgb="FF0000CC"/>
      <name val="Calibri"/>
      <family val="2"/>
      <charset val="1"/>
    </font>
    <font>
      <b/>
      <sz val="10"/>
      <color rgb="FF7030A0"/>
      <name val="Calibri"/>
      <family val="2"/>
      <charset val="1"/>
    </font>
    <font>
      <b/>
      <sz val="10"/>
      <color rgb="FFC00000"/>
      <name val="Calibri"/>
      <family val="2"/>
      <charset val="1"/>
    </font>
    <font>
      <b/>
      <sz val="10"/>
      <color rgb="FFCC0000"/>
      <name val="Calibri"/>
      <family val="2"/>
      <charset val="1"/>
    </font>
    <font>
      <b/>
      <sz val="10"/>
      <color rgb="FF009900"/>
      <name val="Calibri"/>
      <family val="2"/>
      <charset val="1"/>
    </font>
    <font>
      <b/>
      <sz val="10"/>
      <color rgb="FFDA8200"/>
      <name val="Calibri"/>
      <family val="2"/>
      <charset val="1"/>
    </font>
    <font>
      <b/>
      <sz val="12"/>
      <name val="Calibri"/>
      <family val="2"/>
      <charset val="1"/>
    </font>
    <font>
      <sz val="11"/>
      <color rgb="FF7030A0"/>
      <name val="Calibri"/>
      <family val="2"/>
      <charset val="1"/>
    </font>
    <font>
      <sz val="11"/>
      <color rgb="FFC0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2"/>
      <color rgb="FF0070C0"/>
      <name val="Calibri"/>
      <family val="2"/>
      <charset val="1"/>
    </font>
    <font>
      <b/>
      <sz val="13"/>
      <name val="Calibri"/>
      <family val="2"/>
      <charset val="1"/>
    </font>
    <font>
      <b/>
      <sz val="13"/>
      <color rgb="FF0000CC"/>
      <name val="Calibri"/>
      <family val="2"/>
      <charset val="1"/>
    </font>
    <font>
      <b/>
      <sz val="13"/>
      <color rgb="FF7030A0"/>
      <name val="Calibri"/>
      <family val="2"/>
      <charset val="1"/>
    </font>
    <font>
      <b/>
      <sz val="13"/>
      <color rgb="FFC00000"/>
      <name val="Calibri"/>
      <family val="2"/>
      <charset val="1"/>
    </font>
    <font>
      <b/>
      <sz val="13"/>
      <color rgb="FFCC0000"/>
      <name val="Calibri"/>
      <family val="2"/>
      <charset val="1"/>
    </font>
    <font>
      <b/>
      <sz val="13"/>
      <color rgb="FF009900"/>
      <name val="Calibri"/>
      <family val="2"/>
      <charset val="1"/>
    </font>
    <font>
      <b/>
      <sz val="13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3"/>
      <color rgb="FF0064C8"/>
      <name val="Calibri"/>
      <family val="2"/>
      <charset val="1"/>
    </font>
    <font>
      <b/>
      <sz val="13"/>
      <color rgb="FFFF0000"/>
      <name val="Calibri"/>
      <family val="2"/>
      <charset val="1"/>
    </font>
    <font>
      <b/>
      <sz val="15"/>
      <color rgb="FF0000CC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color rgb="FF0000CC"/>
      <name val="Calibri"/>
      <family val="2"/>
    </font>
    <font>
      <b/>
      <sz val="14"/>
      <color rgb="FF0000CC"/>
      <name val="Calibri"/>
      <family val="2"/>
    </font>
    <font>
      <b/>
      <sz val="14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rgb="FFFFFF00"/>
        <bgColor rgb="FFFFFF99"/>
      </patternFill>
    </fill>
    <fill>
      <patternFill patternType="solid">
        <fgColor rgb="FF66FF33"/>
        <bgColor rgb="FF55FF33"/>
      </patternFill>
    </fill>
    <fill>
      <patternFill patternType="solid">
        <fgColor rgb="FF9FB6FF"/>
        <bgColor rgb="FF8BBAFF"/>
      </patternFill>
    </fill>
    <fill>
      <patternFill patternType="solid">
        <fgColor rgb="FFD6DCE5"/>
        <bgColor rgb="FFDAE3F3"/>
      </patternFill>
    </fill>
    <fill>
      <patternFill patternType="solid">
        <fgColor rgb="FFFFFF99"/>
        <bgColor rgb="FFFBE5D6"/>
      </patternFill>
    </fill>
    <fill>
      <patternFill patternType="solid">
        <fgColor rgb="FF00FF99"/>
        <bgColor rgb="FF00FFFF"/>
      </patternFill>
    </fill>
    <fill>
      <patternFill patternType="solid">
        <fgColor rgb="FFDEEBF7"/>
        <bgColor rgb="FFDAE3F3"/>
      </patternFill>
    </fill>
    <fill>
      <patternFill patternType="solid">
        <fgColor rgb="FFFBE5D6"/>
        <bgColor rgb="FFE7E6E6"/>
      </patternFill>
    </fill>
    <fill>
      <patternFill patternType="solid">
        <fgColor rgb="FFAFFFAF"/>
        <bgColor rgb="FFC2FFAF"/>
      </patternFill>
    </fill>
    <fill>
      <patternFill patternType="solid">
        <fgColor rgb="FFC2FFAF"/>
        <bgColor rgb="FFAFFFAF"/>
      </patternFill>
    </fill>
    <fill>
      <patternFill patternType="solid">
        <fgColor rgb="FFFF99FF"/>
        <bgColor rgb="FFBFBFBF"/>
      </patternFill>
    </fill>
    <fill>
      <patternFill patternType="solid">
        <fgColor rgb="FFEBEBFF"/>
        <bgColor rgb="FFDEEBF7"/>
      </patternFill>
    </fill>
    <fill>
      <patternFill patternType="solid">
        <fgColor rgb="FFE7E6E6"/>
        <bgColor rgb="FFDEEBF7"/>
      </patternFill>
    </fill>
    <fill>
      <patternFill patternType="solid">
        <fgColor rgb="FFD1DCFF"/>
        <bgColor rgb="FFDAE3F3"/>
      </patternFill>
    </fill>
    <fill>
      <patternFill patternType="solid">
        <fgColor rgb="FFDAE3F3"/>
        <bgColor rgb="FFDEEBF7"/>
      </patternFill>
    </fill>
    <fill>
      <patternFill patternType="solid">
        <fgColor rgb="FF8BBAFF"/>
        <bgColor rgb="FF9FB6FF"/>
      </patternFill>
    </fill>
    <fill>
      <patternFill patternType="solid">
        <fgColor rgb="FF00FF00"/>
        <bgColor rgb="FF55FF33"/>
      </patternFill>
    </fill>
    <fill>
      <patternFill patternType="solid">
        <fgColor rgb="FFBFBFBF"/>
        <bgColor rgb="FFA6A6A6"/>
      </patternFill>
    </fill>
    <fill>
      <patternFill patternType="solid">
        <fgColor rgb="FFA6A6A6"/>
        <bgColor rgb="FFBFBFBF"/>
      </patternFill>
    </fill>
    <fill>
      <patternFill patternType="solid">
        <fgColor rgb="FFFFFFFF"/>
        <bgColor rgb="FFEBEBFF"/>
      </patternFill>
    </fill>
    <fill>
      <patternFill patternType="solid">
        <fgColor rgb="FFFFA161"/>
        <bgColor rgb="FFFF9900"/>
      </patternFill>
    </fill>
    <fill>
      <patternFill patternType="solid">
        <fgColor rgb="FFFF9900"/>
        <bgColor rgb="FFDA8200"/>
      </patternFill>
    </fill>
    <fill>
      <patternFill patternType="solid">
        <fgColor rgb="FF55FF33"/>
        <bgColor rgb="FF66FF33"/>
      </patternFill>
    </fill>
    <fill>
      <patternFill patternType="solid">
        <fgColor rgb="FFFFFF00"/>
        <bgColor indexed="64"/>
      </patternFill>
    </fill>
    <fill>
      <patternFill patternType="solid">
        <fgColor rgb="FFC1DAFF"/>
        <bgColor rgb="FF9FB6FF"/>
      </patternFill>
    </fill>
    <fill>
      <patternFill patternType="solid">
        <fgColor rgb="FFC1DAFF"/>
        <bgColor indexed="64"/>
      </patternFill>
    </fill>
    <fill>
      <patternFill patternType="solid">
        <fgColor rgb="FFC1DAFF"/>
        <bgColor rgb="FF55FF33"/>
      </patternFill>
    </fill>
    <fill>
      <patternFill patternType="solid">
        <fgColor rgb="FFC1DAFF"/>
        <bgColor rgb="FFBFBFBF"/>
      </patternFill>
    </fill>
    <fill>
      <patternFill patternType="solid">
        <fgColor rgb="FFC1DAFF"/>
        <bgColor rgb="FFDA8200"/>
      </patternFill>
    </fill>
  </fills>
  <borders count="1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864">
    <xf numFmtId="0" fontId="0" fillId="0" borderId="0" xfId="0"/>
    <xf numFmtId="0" fontId="12" fillId="10" borderId="74" xfId="0" applyFont="1" applyFill="1" applyBorder="1" applyAlignment="1">
      <alignment horizontal="center"/>
    </xf>
    <xf numFmtId="0" fontId="12" fillId="9" borderId="78" xfId="0" applyFont="1" applyFill="1" applyBorder="1" applyAlignment="1">
      <alignment horizontal="center" vertical="center"/>
    </xf>
    <xf numFmtId="0" fontId="12" fillId="8" borderId="85" xfId="0" applyFont="1" applyFill="1" applyBorder="1" applyAlignment="1">
      <alignment horizontal="center" vertical="center"/>
    </xf>
    <xf numFmtId="0" fontId="3" fillId="8" borderId="63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/>
    </xf>
    <xf numFmtId="0" fontId="3" fillId="7" borderId="68" xfId="0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2" fillId="0" borderId="27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0" fillId="2" borderId="0" xfId="0" applyFont="1" applyFill="1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8" xfId="0" applyFont="1" applyBorder="1"/>
    <xf numFmtId="0" fontId="5" fillId="0" borderId="9" xfId="0" applyFont="1" applyBorder="1"/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4" fillId="0" borderId="17" xfId="0" applyFont="1" applyBorder="1"/>
    <xf numFmtId="0" fontId="5" fillId="0" borderId="18" xfId="0" applyFont="1" applyBorder="1"/>
    <xf numFmtId="0" fontId="5" fillId="0" borderId="0" xfId="0" applyFont="1"/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4" fillId="0" borderId="27" xfId="0" applyFont="1" applyBorder="1"/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22" xfId="0" applyBorder="1"/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0" borderId="41" xfId="0" applyFont="1" applyBorder="1"/>
    <xf numFmtId="0" fontId="5" fillId="0" borderId="42" xfId="0" applyFont="1" applyBorder="1"/>
    <xf numFmtId="0" fontId="6" fillId="0" borderId="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18" xfId="0" applyBorder="1"/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2" fillId="0" borderId="27" xfId="0" applyFont="1" applyBorder="1"/>
    <xf numFmtId="0" fontId="13" fillId="0" borderId="0" xfId="0" applyFont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4" fillId="0" borderId="22" xfId="0" applyFont="1" applyBorder="1"/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44" xfId="0" applyBorder="1"/>
    <xf numFmtId="0" fontId="0" fillId="0" borderId="45" xfId="0" applyBorder="1"/>
    <xf numFmtId="0" fontId="9" fillId="0" borderId="46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0" fillId="0" borderId="52" xfId="0" applyBorder="1"/>
    <xf numFmtId="0" fontId="12" fillId="0" borderId="0" xfId="0" applyFont="1"/>
    <xf numFmtId="0" fontId="12" fillId="4" borderId="0" xfId="0" applyFont="1" applyFill="1" applyAlignment="1">
      <alignment horizontal="center" vertical="center"/>
    </xf>
    <xf numFmtId="0" fontId="3" fillId="0" borderId="0" xfId="0" applyFont="1"/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164" fontId="3" fillId="2" borderId="58" xfId="0" applyNumberFormat="1" applyFont="1" applyFill="1" applyBorder="1" applyAlignment="1">
      <alignment horizontal="center" vertical="center"/>
    </xf>
    <xf numFmtId="164" fontId="6" fillId="2" borderId="58" xfId="0" applyNumberFormat="1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164" fontId="3" fillId="2" borderId="60" xfId="0" applyNumberFormat="1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3" fillId="5" borderId="66" xfId="0" applyFont="1" applyFill="1" applyBorder="1" applyAlignment="1">
      <alignment horizontal="center" vertical="center"/>
    </xf>
    <xf numFmtId="0" fontId="3" fillId="6" borderId="53" xfId="0" applyFont="1" applyFill="1" applyBorder="1" applyAlignment="1">
      <alignment horizontal="center" vertical="center"/>
    </xf>
    <xf numFmtId="0" fontId="3" fillId="6" borderId="54" xfId="0" applyFont="1" applyFill="1" applyBorder="1"/>
    <xf numFmtId="0" fontId="3" fillId="6" borderId="55" xfId="0" applyFont="1" applyFill="1" applyBorder="1"/>
    <xf numFmtId="0" fontId="6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3" fillId="5" borderId="67" xfId="0" applyFont="1" applyFill="1" applyBorder="1" applyAlignment="1">
      <alignment horizontal="center" vertical="center"/>
    </xf>
    <xf numFmtId="0" fontId="3" fillId="6" borderId="68" xfId="0" applyFont="1" applyFill="1" applyBorder="1" applyAlignment="1">
      <alignment horizontal="center" vertical="center"/>
    </xf>
    <xf numFmtId="0" fontId="3" fillId="6" borderId="70" xfId="0" applyFont="1" applyFill="1" applyBorder="1"/>
    <xf numFmtId="0" fontId="3" fillId="6" borderId="69" xfId="0" applyFont="1" applyFill="1" applyBorder="1"/>
    <xf numFmtId="0" fontId="1" fillId="0" borderId="68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1" fillId="5" borderId="67" xfId="0" applyFont="1" applyFill="1" applyBorder="1" applyAlignment="1">
      <alignment horizontal="center" vertical="center"/>
    </xf>
    <xf numFmtId="0" fontId="1" fillId="6" borderId="68" xfId="0" applyFont="1" applyFill="1" applyBorder="1" applyAlignment="1">
      <alignment horizontal="center" vertical="center"/>
    </xf>
    <xf numFmtId="0" fontId="1" fillId="6" borderId="70" xfId="0" applyFont="1" applyFill="1" applyBorder="1"/>
    <xf numFmtId="0" fontId="9" fillId="6" borderId="70" xfId="0" applyFont="1" applyFill="1" applyBorder="1"/>
    <xf numFmtId="0" fontId="9" fillId="6" borderId="69" xfId="0" applyFont="1" applyFill="1" applyBorder="1"/>
    <xf numFmtId="0" fontId="1" fillId="0" borderId="0" xfId="0" applyFont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8" fillId="5" borderId="67" xfId="0" applyFont="1" applyFill="1" applyBorder="1" applyAlignment="1">
      <alignment horizontal="center" vertical="center"/>
    </xf>
    <xf numFmtId="0" fontId="8" fillId="6" borderId="68" xfId="0" applyFont="1" applyFill="1" applyBorder="1" applyAlignment="1">
      <alignment horizontal="center" vertical="center"/>
    </xf>
    <xf numFmtId="0" fontId="8" fillId="6" borderId="70" xfId="0" applyFont="1" applyFill="1" applyBorder="1"/>
    <xf numFmtId="0" fontId="13" fillId="6" borderId="70" xfId="0" applyFont="1" applyFill="1" applyBorder="1"/>
    <xf numFmtId="0" fontId="13" fillId="6" borderId="69" xfId="0" applyFont="1" applyFill="1" applyBorder="1"/>
    <xf numFmtId="0" fontId="10" fillId="0" borderId="68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10" fillId="5" borderId="67" xfId="0" applyFont="1" applyFill="1" applyBorder="1" applyAlignment="1">
      <alignment horizontal="center" vertical="center"/>
    </xf>
    <xf numFmtId="0" fontId="10" fillId="6" borderId="68" xfId="0" applyFont="1" applyFill="1" applyBorder="1"/>
    <xf numFmtId="0" fontId="10" fillId="6" borderId="70" xfId="0" applyFont="1" applyFill="1" applyBorder="1"/>
    <xf numFmtId="0" fontId="21" fillId="6" borderId="70" xfId="0" applyFont="1" applyFill="1" applyBorder="1"/>
    <xf numFmtId="0" fontId="21" fillId="6" borderId="69" xfId="0" applyFont="1" applyFill="1" applyBorder="1"/>
    <xf numFmtId="0" fontId="10" fillId="0" borderId="59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10" fillId="5" borderId="73" xfId="0" applyFont="1" applyFill="1" applyBorder="1" applyAlignment="1">
      <alignment horizontal="center" vertical="center"/>
    </xf>
    <xf numFmtId="0" fontId="10" fillId="6" borderId="59" xfId="0" applyFont="1" applyFill="1" applyBorder="1"/>
    <xf numFmtId="0" fontId="10" fillId="6" borderId="58" xfId="0" applyFont="1" applyFill="1" applyBorder="1"/>
    <xf numFmtId="0" fontId="23" fillId="6" borderId="58" xfId="0" applyFont="1" applyFill="1" applyBorder="1"/>
    <xf numFmtId="0" fontId="23" fillId="6" borderId="60" xfId="0" applyFont="1" applyFill="1" applyBorder="1"/>
    <xf numFmtId="0" fontId="24" fillId="0" borderId="0" xfId="0" applyFont="1" applyAlignment="1">
      <alignment horizontal="center" vertical="center"/>
    </xf>
    <xf numFmtId="0" fontId="25" fillId="2" borderId="59" xfId="0" applyFont="1" applyFill="1" applyBorder="1" applyAlignment="1">
      <alignment horizontal="center" vertical="center"/>
    </xf>
    <xf numFmtId="0" fontId="25" fillId="2" borderId="58" xfId="0" applyFont="1" applyFill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26" fillId="2" borderId="74" xfId="0" applyFont="1" applyFill="1" applyBorder="1" applyAlignment="1">
      <alignment horizontal="center" vertical="center"/>
    </xf>
    <xf numFmtId="0" fontId="26" fillId="2" borderId="59" xfId="0" applyFont="1" applyFill="1" applyBorder="1" applyAlignment="1">
      <alignment horizontal="center" vertical="center"/>
    </xf>
    <xf numFmtId="0" fontId="26" fillId="2" borderId="58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3" fillId="5" borderId="76" xfId="0" applyFont="1" applyFill="1" applyBorder="1" applyAlignment="1">
      <alignment horizontal="center" vertical="center"/>
    </xf>
    <xf numFmtId="0" fontId="3" fillId="6" borderId="37" xfId="0" applyFont="1" applyFill="1" applyBorder="1"/>
    <xf numFmtId="0" fontId="3" fillId="6" borderId="21" xfId="0" applyFont="1" applyFill="1" applyBorder="1"/>
    <xf numFmtId="0" fontId="3" fillId="6" borderId="38" xfId="0" applyFont="1" applyFill="1" applyBorder="1"/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5" borderId="68" xfId="0" applyFont="1" applyFill="1" applyBorder="1" applyAlignment="1">
      <alignment horizontal="center" vertical="center"/>
    </xf>
    <xf numFmtId="0" fontId="3" fillId="5" borderId="70" xfId="0" applyFont="1" applyFill="1" applyBorder="1"/>
    <xf numFmtId="0" fontId="3" fillId="5" borderId="69" xfId="0" applyFont="1" applyFill="1" applyBorder="1"/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7" borderId="78" xfId="0" applyFont="1" applyFill="1" applyBorder="1" applyAlignment="1">
      <alignment horizontal="center" vertical="center"/>
    </xf>
    <xf numFmtId="0" fontId="0" fillId="7" borderId="71" xfId="0" applyFill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5" borderId="67" xfId="0" applyFont="1" applyFill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3" fillId="5" borderId="80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3" fillId="5" borderId="31" xfId="0" applyFont="1" applyFill="1" applyBorder="1"/>
    <xf numFmtId="0" fontId="3" fillId="5" borderId="33" xfId="0" applyFont="1" applyFill="1" applyBorder="1"/>
    <xf numFmtId="0" fontId="21" fillId="0" borderId="0" xfId="0" applyFont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5" borderId="66" xfId="0" applyFont="1" applyFill="1" applyBorder="1" applyAlignment="1">
      <alignment horizontal="center" vertical="center"/>
    </xf>
    <xf numFmtId="0" fontId="6" fillId="6" borderId="53" xfId="0" applyFont="1" applyFill="1" applyBorder="1" applyAlignment="1">
      <alignment horizontal="center" vertical="center"/>
    </xf>
    <xf numFmtId="0" fontId="6" fillId="6" borderId="54" xfId="0" applyFont="1" applyFill="1" applyBorder="1"/>
    <xf numFmtId="0" fontId="0" fillId="0" borderId="28" xfId="0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5" borderId="67" xfId="0" applyFont="1" applyFill="1" applyBorder="1" applyAlignment="1">
      <alignment horizontal="center" vertical="center"/>
    </xf>
    <xf numFmtId="0" fontId="13" fillId="6" borderId="32" xfId="0" applyFont="1" applyFill="1" applyBorder="1" applyAlignment="1">
      <alignment horizontal="center" vertical="center"/>
    </xf>
    <xf numFmtId="0" fontId="13" fillId="6" borderId="31" xfId="0" applyFont="1" applyFill="1" applyBorder="1"/>
    <xf numFmtId="0" fontId="6" fillId="6" borderId="31" xfId="0" applyFont="1" applyFill="1" applyBorder="1"/>
    <xf numFmtId="0" fontId="1" fillId="6" borderId="31" xfId="0" applyFont="1" applyFill="1" applyBorder="1"/>
    <xf numFmtId="0" fontId="1" fillId="6" borderId="33" xfId="0" applyFont="1" applyFill="1" applyBorder="1"/>
    <xf numFmtId="0" fontId="3" fillId="7" borderId="19" xfId="0" applyFont="1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5" borderId="67" xfId="0" applyFont="1" applyFill="1" applyBorder="1" applyAlignment="1">
      <alignment horizontal="center" vertical="center"/>
    </xf>
    <xf numFmtId="0" fontId="9" fillId="6" borderId="32" xfId="0" applyFont="1" applyFill="1" applyBorder="1" applyAlignment="1">
      <alignment horizontal="center" vertical="center"/>
    </xf>
    <xf numFmtId="0" fontId="9" fillId="6" borderId="31" xfId="0" applyFont="1" applyFill="1" applyBorder="1"/>
    <xf numFmtId="0" fontId="9" fillId="6" borderId="33" xfId="0" applyFont="1" applyFill="1" applyBorder="1"/>
    <xf numFmtId="0" fontId="23" fillId="0" borderId="0" xfId="0" applyFont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6" borderId="68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70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13" fillId="6" borderId="68" xfId="0" applyFont="1" applyFill="1" applyBorder="1"/>
    <xf numFmtId="0" fontId="9" fillId="0" borderId="80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29" fillId="0" borderId="69" xfId="0" applyFont="1" applyBorder="1" applyAlignment="1">
      <alignment horizontal="center" vertical="center"/>
    </xf>
    <xf numFmtId="0" fontId="30" fillId="0" borderId="72" xfId="0" applyFont="1" applyBorder="1"/>
    <xf numFmtId="0" fontId="31" fillId="0" borderId="59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" fillId="5" borderId="73" xfId="0" applyFont="1" applyFill="1" applyBorder="1" applyAlignment="1">
      <alignment horizontal="center" vertical="center"/>
    </xf>
    <xf numFmtId="0" fontId="3" fillId="6" borderId="59" xfId="0" applyFont="1" applyFill="1" applyBorder="1"/>
    <xf numFmtId="0" fontId="3" fillId="6" borderId="58" xfId="0" applyFont="1" applyFill="1" applyBorder="1"/>
    <xf numFmtId="0" fontId="3" fillId="6" borderId="60" xfId="0" applyFont="1" applyFill="1" applyBorder="1"/>
    <xf numFmtId="0" fontId="9" fillId="0" borderId="36" xfId="0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13" fillId="0" borderId="59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7" fillId="0" borderId="75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81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3" fillId="8" borderId="63" xfId="0" applyFont="1" applyFill="1" applyBorder="1" applyAlignment="1">
      <alignment horizontal="center" vertical="center" wrapText="1"/>
    </xf>
    <xf numFmtId="0" fontId="3" fillId="8" borderId="64" xfId="0" applyFont="1" applyFill="1" applyBorder="1" applyAlignment="1">
      <alignment horizontal="center"/>
    </xf>
    <xf numFmtId="0" fontId="3" fillId="8" borderId="64" xfId="0" applyFont="1" applyFill="1" applyBorder="1"/>
    <xf numFmtId="0" fontId="3" fillId="8" borderId="83" xfId="0" applyFont="1" applyFill="1" applyBorder="1"/>
    <xf numFmtId="0" fontId="3" fillId="8" borderId="65" xfId="0" applyFont="1" applyFill="1" applyBorder="1"/>
    <xf numFmtId="164" fontId="3" fillId="2" borderId="84" xfId="0" applyNumberFormat="1" applyFont="1" applyFill="1" applyBorder="1" applyAlignment="1">
      <alignment horizontal="center" vertical="center"/>
    </xf>
    <xf numFmtId="0" fontId="3" fillId="8" borderId="64" xfId="0" applyFont="1" applyFill="1" applyBorder="1" applyAlignment="1">
      <alignment horizontal="center" vertical="center"/>
    </xf>
    <xf numFmtId="0" fontId="3" fillId="8" borderId="83" xfId="0" applyFont="1" applyFill="1" applyBorder="1" applyAlignment="1">
      <alignment horizontal="center" vertical="center"/>
    </xf>
    <xf numFmtId="0" fontId="3" fillId="8" borderId="65" xfId="0" applyFont="1" applyFill="1" applyBorder="1" applyAlignment="1">
      <alignment horizontal="center" vertical="center"/>
    </xf>
    <xf numFmtId="0" fontId="3" fillId="8" borderId="59" xfId="0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horizontal="center" vertical="center"/>
    </xf>
    <xf numFmtId="0" fontId="26" fillId="9" borderId="63" xfId="0" applyFont="1" applyFill="1" applyBorder="1" applyAlignment="1">
      <alignment horizontal="center" vertical="center" wrapText="1"/>
    </xf>
    <xf numFmtId="0" fontId="26" fillId="9" borderId="64" xfId="0" applyFont="1" applyFill="1" applyBorder="1" applyAlignment="1">
      <alignment horizontal="center" vertical="center"/>
    </xf>
    <xf numFmtId="0" fontId="26" fillId="9" borderId="83" xfId="0" applyFont="1" applyFill="1" applyBorder="1" applyAlignment="1">
      <alignment horizontal="center" vertical="center"/>
    </xf>
    <xf numFmtId="0" fontId="26" fillId="9" borderId="65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3" fillId="8" borderId="66" xfId="0" applyFont="1" applyFill="1" applyBorder="1" applyAlignment="1">
      <alignment horizontal="center" vertical="center"/>
    </xf>
    <xf numFmtId="0" fontId="3" fillId="8" borderId="86" xfId="0" applyFont="1" applyFill="1" applyBorder="1" applyAlignment="1">
      <alignment horizontal="center" vertical="center"/>
    </xf>
    <xf numFmtId="0" fontId="12" fillId="0" borderId="82" xfId="0" applyFont="1" applyBorder="1" applyAlignment="1">
      <alignment horizontal="left" vertical="center"/>
    </xf>
    <xf numFmtId="0" fontId="12" fillId="0" borderId="87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0" fillId="0" borderId="58" xfId="0" applyBorder="1" applyAlignment="1">
      <alignment horizontal="center" vertical="center"/>
    </xf>
    <xf numFmtId="0" fontId="26" fillId="9" borderId="67" xfId="0" applyFont="1" applyFill="1" applyBorder="1" applyAlignment="1">
      <alignment horizontal="center" vertical="center"/>
    </xf>
    <xf numFmtId="0" fontId="0" fillId="0" borderId="85" xfId="0" applyBorder="1"/>
    <xf numFmtId="0" fontId="0" fillId="0" borderId="86" xfId="0" applyBorder="1"/>
    <xf numFmtId="0" fontId="0" fillId="0" borderId="88" xfId="0" applyBorder="1"/>
    <xf numFmtId="0" fontId="4" fillId="10" borderId="73" xfId="0" applyFont="1" applyFill="1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0" fillId="0" borderId="89" xfId="0" applyBorder="1"/>
    <xf numFmtId="0" fontId="0" fillId="0" borderId="63" xfId="0" applyFont="1" applyBorder="1"/>
    <xf numFmtId="2" fontId="0" fillId="0" borderId="65" xfId="0" applyNumberFormat="1" applyBorder="1"/>
    <xf numFmtId="0" fontId="0" fillId="0" borderId="90" xfId="0" applyFont="1" applyBorder="1"/>
    <xf numFmtId="0" fontId="0" fillId="0" borderId="91" xfId="0" applyBorder="1"/>
    <xf numFmtId="0" fontId="0" fillId="0" borderId="92" xfId="0" applyBorder="1"/>
    <xf numFmtId="0" fontId="0" fillId="0" borderId="65" xfId="0" applyBorder="1"/>
    <xf numFmtId="0" fontId="0" fillId="0" borderId="64" xfId="0" applyBorder="1"/>
    <xf numFmtId="0" fontId="0" fillId="0" borderId="63" xfId="0" applyBorder="1" applyAlignment="1">
      <alignment horizontal="left" vertical="center"/>
    </xf>
    <xf numFmtId="0" fontId="0" fillId="0" borderId="19" xfId="0" applyBorder="1"/>
    <xf numFmtId="0" fontId="0" fillId="0" borderId="26" xfId="0" applyBorder="1"/>
    <xf numFmtId="0" fontId="0" fillId="0" borderId="93" xfId="0" applyBorder="1" applyAlignment="1">
      <alignment horizontal="center" vertical="center"/>
    </xf>
    <xf numFmtId="0" fontId="0" fillId="0" borderId="82" xfId="0" applyBorder="1"/>
    <xf numFmtId="0" fontId="0" fillId="0" borderId="94" xfId="0" applyBorder="1"/>
    <xf numFmtId="0" fontId="0" fillId="0" borderId="87" xfId="0" applyBorder="1"/>
    <xf numFmtId="0" fontId="12" fillId="2" borderId="0" xfId="0" applyFont="1" applyFill="1"/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6" fillId="11" borderId="54" xfId="0" applyFont="1" applyFill="1" applyBorder="1" applyAlignment="1">
      <alignment horizontal="center" vertical="center"/>
    </xf>
    <xf numFmtId="0" fontId="11" fillId="12" borderId="54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3" fillId="11" borderId="31" xfId="0" applyFont="1" applyFill="1" applyBorder="1" applyAlignment="1">
      <alignment horizontal="center" vertical="center"/>
    </xf>
    <xf numFmtId="0" fontId="6" fillId="12" borderId="31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11" borderId="53" xfId="0" applyFont="1" applyFill="1" applyBorder="1" applyAlignment="1">
      <alignment horizontal="center" vertical="center"/>
    </xf>
    <xf numFmtId="0" fontId="9" fillId="12" borderId="56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9" fillId="12" borderId="53" xfId="0" applyFont="1" applyFill="1" applyBorder="1" applyAlignment="1">
      <alignment horizontal="center" vertical="center"/>
    </xf>
    <xf numFmtId="0" fontId="9" fillId="12" borderId="55" xfId="0" applyFont="1" applyFill="1" applyBorder="1" applyAlignment="1">
      <alignment horizontal="center" vertical="center"/>
    </xf>
    <xf numFmtId="0" fontId="3" fillId="11" borderId="59" xfId="0" applyFont="1" applyFill="1" applyBorder="1" applyAlignment="1">
      <alignment horizontal="center" vertical="center"/>
    </xf>
    <xf numFmtId="0" fontId="9" fillId="12" borderId="61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9" fillId="12" borderId="59" xfId="0" applyFont="1" applyFill="1" applyBorder="1" applyAlignment="1">
      <alignment horizontal="center" vertical="center"/>
    </xf>
    <xf numFmtId="0" fontId="9" fillId="12" borderId="60" xfId="0" applyFont="1" applyFill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12" borderId="54" xfId="0" applyFont="1" applyFill="1" applyBorder="1" applyAlignment="1">
      <alignment horizontal="center" vertical="center"/>
    </xf>
    <xf numFmtId="0" fontId="6" fillId="12" borderId="53" xfId="0" applyFont="1" applyFill="1" applyBorder="1" applyAlignment="1">
      <alignment horizontal="center" vertical="center"/>
    </xf>
    <xf numFmtId="0" fontId="6" fillId="12" borderId="55" xfId="0" applyFont="1" applyFill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12" borderId="58" xfId="0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6" fillId="12" borderId="59" xfId="0" applyFont="1" applyFill="1" applyBorder="1" applyAlignment="1">
      <alignment horizontal="center" vertical="center"/>
    </xf>
    <xf numFmtId="0" fontId="6" fillId="12" borderId="60" xfId="0" applyFont="1" applyFill="1" applyBorder="1" applyAlignment="1">
      <alignment horizontal="center" vertical="center"/>
    </xf>
    <xf numFmtId="0" fontId="8" fillId="12" borderId="38" xfId="0" applyFont="1" applyFill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8" fillId="12" borderId="33" xfId="0" applyFont="1" applyFill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12" borderId="54" xfId="0" applyFont="1" applyFill="1" applyBorder="1" applyAlignment="1">
      <alignment horizontal="center" vertical="center"/>
    </xf>
    <xf numFmtId="0" fontId="13" fillId="12" borderId="53" xfId="0" applyFont="1" applyFill="1" applyBorder="1" applyAlignment="1">
      <alignment horizontal="center" vertical="center"/>
    </xf>
    <xf numFmtId="0" fontId="13" fillId="12" borderId="55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12" borderId="58" xfId="0" applyFont="1" applyFill="1" applyBorder="1" applyAlignment="1">
      <alignment horizontal="center" vertical="center"/>
    </xf>
    <xf numFmtId="0" fontId="13" fillId="12" borderId="59" xfId="0" applyFont="1" applyFill="1" applyBorder="1" applyAlignment="1">
      <alignment horizontal="center" vertical="center"/>
    </xf>
    <xf numFmtId="0" fontId="13" fillId="12" borderId="60" xfId="0" applyFont="1" applyFill="1" applyBorder="1" applyAlignment="1">
      <alignment horizontal="center" vertical="center"/>
    </xf>
    <xf numFmtId="0" fontId="25" fillId="2" borderId="37" xfId="0" applyFont="1" applyFill="1" applyBorder="1" applyAlignment="1">
      <alignment horizontal="center" vertical="center"/>
    </xf>
    <xf numFmtId="0" fontId="25" fillId="2" borderId="21" xfId="0" applyFont="1" applyFill="1" applyBorder="1" applyAlignment="1">
      <alignment horizontal="center" vertical="center"/>
    </xf>
    <xf numFmtId="0" fontId="25" fillId="2" borderId="32" xfId="0" applyFont="1" applyFill="1" applyBorder="1" applyAlignment="1">
      <alignment horizontal="center" vertical="center"/>
    </xf>
    <xf numFmtId="0" fontId="25" fillId="2" borderId="31" xfId="0" applyFont="1" applyFill="1" applyBorder="1" applyAlignment="1">
      <alignment horizontal="center" vertical="center"/>
    </xf>
    <xf numFmtId="0" fontId="3" fillId="12" borderId="53" xfId="0" applyFont="1" applyFill="1" applyBorder="1" applyAlignment="1">
      <alignment horizontal="center" vertical="center"/>
    </xf>
    <xf numFmtId="0" fontId="33" fillId="12" borderId="53" xfId="0" applyFont="1" applyFill="1" applyBorder="1" applyAlignment="1">
      <alignment horizontal="center" vertical="center"/>
    </xf>
    <xf numFmtId="0" fontId="33" fillId="12" borderId="55" xfId="0" applyFont="1" applyFill="1" applyBorder="1" applyAlignment="1">
      <alignment horizontal="center" vertical="center"/>
    </xf>
    <xf numFmtId="0" fontId="3" fillId="12" borderId="59" xfId="0" applyFont="1" applyFill="1" applyBorder="1" applyAlignment="1">
      <alignment horizontal="center" vertical="center"/>
    </xf>
    <xf numFmtId="0" fontId="33" fillId="12" borderId="59" xfId="0" applyFont="1" applyFill="1" applyBorder="1" applyAlignment="1">
      <alignment horizontal="center" vertical="center"/>
    </xf>
    <xf numFmtId="0" fontId="33" fillId="12" borderId="60" xfId="0" applyFont="1" applyFill="1" applyBorder="1" applyAlignment="1">
      <alignment horizontal="center" vertical="center"/>
    </xf>
    <xf numFmtId="0" fontId="6" fillId="12" borderId="21" xfId="0" applyFont="1" applyFill="1" applyBorder="1" applyAlignment="1">
      <alignment horizontal="center" vertical="center"/>
    </xf>
    <xf numFmtId="0" fontId="3" fillId="12" borderId="31" xfId="0" applyFont="1" applyFill="1" applyBorder="1" applyAlignment="1">
      <alignment horizontal="center" vertical="center"/>
    </xf>
    <xf numFmtId="0" fontId="8" fillId="12" borderId="53" xfId="0" applyFont="1" applyFill="1" applyBorder="1" applyAlignment="1">
      <alignment horizontal="center" vertical="center"/>
    </xf>
    <xf numFmtId="0" fontId="26" fillId="12" borderId="53" xfId="0" applyFont="1" applyFill="1" applyBorder="1" applyAlignment="1">
      <alignment horizontal="center" vertical="center"/>
    </xf>
    <xf numFmtId="0" fontId="26" fillId="12" borderId="55" xfId="0" applyFont="1" applyFill="1" applyBorder="1" applyAlignment="1">
      <alignment horizontal="center" vertical="center"/>
    </xf>
    <xf numFmtId="0" fontId="8" fillId="12" borderId="59" xfId="0" applyFont="1" applyFill="1" applyBorder="1" applyAlignment="1">
      <alignment horizontal="center" vertical="center"/>
    </xf>
    <xf numFmtId="0" fontId="3" fillId="11" borderId="58" xfId="0" applyFont="1" applyFill="1" applyBorder="1" applyAlignment="1">
      <alignment horizontal="center" vertical="center"/>
    </xf>
    <xf numFmtId="0" fontId="26" fillId="12" borderId="59" xfId="0" applyFont="1" applyFill="1" applyBorder="1" applyAlignment="1">
      <alignment horizontal="center" vertical="center"/>
    </xf>
    <xf numFmtId="0" fontId="26" fillId="12" borderId="60" xfId="0" applyFont="1" applyFill="1" applyBorder="1" applyAlignment="1">
      <alignment horizontal="center" vertical="center"/>
    </xf>
    <xf numFmtId="0" fontId="34" fillId="12" borderId="38" xfId="0" applyFont="1" applyFill="1" applyBorder="1" applyAlignment="1">
      <alignment horizontal="center" vertical="center"/>
    </xf>
    <xf numFmtId="0" fontId="34" fillId="12" borderId="33" xfId="0" applyFont="1" applyFill="1" applyBorder="1" applyAlignment="1">
      <alignment horizontal="center" vertical="center"/>
    </xf>
    <xf numFmtId="0" fontId="25" fillId="2" borderId="54" xfId="0" applyFont="1" applyFill="1" applyBorder="1" applyAlignment="1">
      <alignment horizontal="center" vertical="center"/>
    </xf>
    <xf numFmtId="0" fontId="25" fillId="2" borderId="55" xfId="0" applyFont="1" applyFill="1" applyBorder="1" applyAlignment="1">
      <alignment horizontal="center" vertical="center"/>
    </xf>
    <xf numFmtId="0" fontId="25" fillId="2" borderId="60" xfId="0" applyFont="1" applyFill="1" applyBorder="1" applyAlignment="1">
      <alignment horizontal="center" vertical="center"/>
    </xf>
    <xf numFmtId="0" fontId="3" fillId="12" borderId="60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99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3" fillId="9" borderId="93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 vertical="center"/>
    </xf>
    <xf numFmtId="0" fontId="35" fillId="3" borderId="70" xfId="0" applyFont="1" applyFill="1" applyBorder="1" applyAlignment="1">
      <alignment horizontal="center" vertical="center"/>
    </xf>
    <xf numFmtId="0" fontId="35" fillId="3" borderId="69" xfId="0" applyFont="1" applyFill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36" fillId="0" borderId="68" xfId="0" applyFont="1" applyBorder="1" applyAlignment="1">
      <alignment horizontal="center" vertical="center"/>
    </xf>
    <xf numFmtId="0" fontId="36" fillId="0" borderId="70" xfId="0" applyFont="1" applyBorder="1" applyAlignment="1">
      <alignment horizontal="center" vertical="center"/>
    </xf>
    <xf numFmtId="0" fontId="36" fillId="0" borderId="69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11" fillId="2" borderId="73" xfId="0" applyFont="1" applyFill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37" fillId="0" borderId="101" xfId="0" applyFont="1" applyBorder="1" applyAlignment="1">
      <alignment horizontal="center" vertical="center"/>
    </xf>
    <xf numFmtId="0" fontId="37" fillId="0" borderId="102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37" fillId="0" borderId="103" xfId="0" applyFont="1" applyBorder="1" applyAlignment="1">
      <alignment horizontal="center" vertical="center"/>
    </xf>
    <xf numFmtId="0" fontId="37" fillId="0" borderId="104" xfId="0" applyFont="1" applyBorder="1" applyAlignment="1">
      <alignment horizontal="center" vertical="center"/>
    </xf>
    <xf numFmtId="0" fontId="37" fillId="0" borderId="105" xfId="0" applyFont="1" applyBorder="1" applyAlignment="1">
      <alignment horizontal="center" vertical="center"/>
    </xf>
    <xf numFmtId="0" fontId="37" fillId="0" borderId="106" xfId="0" applyFont="1" applyBorder="1" applyAlignment="1">
      <alignment horizontal="center" vertical="center"/>
    </xf>
    <xf numFmtId="0" fontId="37" fillId="0" borderId="107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37" fillId="0" borderId="99" xfId="0" applyFont="1" applyBorder="1" applyAlignment="1">
      <alignment horizontal="center" vertical="center"/>
    </xf>
    <xf numFmtId="0" fontId="37" fillId="0" borderId="108" xfId="0" applyFont="1" applyBorder="1" applyAlignment="1">
      <alignment horizontal="center" vertical="center"/>
    </xf>
    <xf numFmtId="0" fontId="37" fillId="0" borderId="109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38" fillId="0" borderId="73" xfId="0" applyFont="1" applyBorder="1" applyAlignment="1">
      <alignment horizontal="center" vertical="center"/>
    </xf>
    <xf numFmtId="0" fontId="37" fillId="0" borderId="110" xfId="0" applyFont="1" applyBorder="1" applyAlignment="1">
      <alignment horizontal="center" vertical="center"/>
    </xf>
    <xf numFmtId="0" fontId="37" fillId="0" borderId="111" xfId="0" applyFont="1" applyBorder="1" applyAlignment="1">
      <alignment horizontal="center" vertical="center"/>
    </xf>
    <xf numFmtId="0" fontId="37" fillId="0" borderId="112" xfId="0" applyFont="1" applyBorder="1" applyAlignment="1">
      <alignment horizontal="center" vertical="center"/>
    </xf>
    <xf numFmtId="0" fontId="37" fillId="0" borderId="59" xfId="0" applyFont="1" applyBorder="1" applyAlignment="1">
      <alignment horizontal="center" vertical="center"/>
    </xf>
    <xf numFmtId="0" fontId="0" fillId="0" borderId="0" xfId="0" applyFont="1"/>
    <xf numFmtId="0" fontId="18" fillId="0" borderId="0" xfId="0" applyFont="1"/>
    <xf numFmtId="0" fontId="2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 applyAlignment="1">
      <alignment horizontal="left"/>
    </xf>
    <xf numFmtId="0" fontId="42" fillId="0" borderId="0" xfId="0" applyFont="1"/>
    <xf numFmtId="0" fontId="41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13" borderId="1" xfId="0" applyFont="1" applyFill="1" applyBorder="1" applyAlignment="1">
      <alignment horizontal="center" vertical="center"/>
    </xf>
    <xf numFmtId="0" fontId="0" fillId="13" borderId="3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13" borderId="63" xfId="0" applyFont="1" applyFill="1" applyBorder="1" applyAlignment="1">
      <alignment horizontal="center" vertical="center"/>
    </xf>
    <xf numFmtId="0" fontId="0" fillId="13" borderId="65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26" fillId="2" borderId="91" xfId="0" applyFont="1" applyFill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5" fillId="0" borderId="93" xfId="0" applyFont="1" applyBorder="1" applyAlignment="1">
      <alignment horizontal="center" vertical="center"/>
    </xf>
    <xf numFmtId="0" fontId="46" fillId="0" borderId="93" xfId="0" applyFont="1" applyBorder="1" applyAlignment="1">
      <alignment horizontal="center" vertical="center"/>
    </xf>
    <xf numFmtId="164" fontId="9" fillId="0" borderId="66" xfId="0" applyNumberFormat="1" applyFont="1" applyBorder="1" applyAlignment="1">
      <alignment horizontal="center" vertical="center"/>
    </xf>
    <xf numFmtId="0" fontId="8" fillId="12" borderId="55" xfId="0" applyFont="1" applyFill="1" applyBorder="1" applyAlignment="1">
      <alignment horizontal="center" vertical="center"/>
    </xf>
    <xf numFmtId="0" fontId="25" fillId="2" borderId="53" xfId="0" applyFont="1" applyFill="1" applyBorder="1" applyAlignment="1">
      <alignment horizontal="center" vertical="center"/>
    </xf>
    <xf numFmtId="0" fontId="6" fillId="12" borderId="54" xfId="0" applyFont="1" applyFill="1" applyBorder="1" applyAlignment="1">
      <alignment horizontal="center" vertical="center"/>
    </xf>
    <xf numFmtId="0" fontId="34" fillId="12" borderId="55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50" fillId="0" borderId="2" xfId="0" applyFont="1" applyBorder="1" applyAlignment="1">
      <alignment horizontal="center" vertical="center"/>
    </xf>
    <xf numFmtId="0" fontId="51" fillId="0" borderId="3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6" fillId="0" borderId="76" xfId="0" applyFont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0" fontId="6" fillId="12" borderId="58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8" fillId="12" borderId="60" xfId="0" applyFont="1" applyFill="1" applyBorder="1" applyAlignment="1">
      <alignment horizontal="center" vertical="center"/>
    </xf>
    <xf numFmtId="0" fontId="34" fillId="12" borderId="60" xfId="0" applyFont="1" applyFill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48" fillId="0" borderId="58" xfId="0" applyFont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0" fontId="32" fillId="0" borderId="114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0" fontId="51" fillId="0" borderId="60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2" fontId="46" fillId="0" borderId="73" xfId="0" applyNumberFormat="1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2" fontId="46" fillId="0" borderId="66" xfId="0" applyNumberFormat="1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164" fontId="9" fillId="0" borderId="80" xfId="0" applyNumberFormat="1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2" fontId="46" fillId="0" borderId="72" xfId="0" applyNumberFormat="1" applyFont="1" applyBorder="1" applyAlignment="1">
      <alignment horizontal="center" vertical="center"/>
    </xf>
    <xf numFmtId="164" fontId="9" fillId="0" borderId="72" xfId="0" applyNumberFormat="1" applyFont="1" applyBorder="1" applyAlignment="1">
      <alignment horizontal="center" vertical="center"/>
    </xf>
    <xf numFmtId="0" fontId="3" fillId="14" borderId="63" xfId="0" applyFont="1" applyFill="1" applyBorder="1" applyAlignment="1">
      <alignment horizontal="center" vertical="center"/>
    </xf>
    <xf numFmtId="0" fontId="3" fillId="14" borderId="64" xfId="0" applyFont="1" applyFill="1" applyBorder="1" applyAlignment="1">
      <alignment horizontal="center" vertical="center"/>
    </xf>
    <xf numFmtId="164" fontId="26" fillId="14" borderId="83" xfId="0" applyNumberFormat="1" applyFont="1" applyFill="1" applyBorder="1" applyAlignment="1">
      <alignment horizontal="center" vertical="center"/>
    </xf>
    <xf numFmtId="0" fontId="52" fillId="14" borderId="63" xfId="0" applyFont="1" applyFill="1" applyBorder="1" applyAlignment="1">
      <alignment horizontal="center" vertical="center"/>
    </xf>
    <xf numFmtId="0" fontId="52" fillId="14" borderId="64" xfId="0" applyFont="1" applyFill="1" applyBorder="1" applyAlignment="1">
      <alignment horizontal="center" vertical="center"/>
    </xf>
    <xf numFmtId="0" fontId="52" fillId="14" borderId="65" xfId="0" applyFont="1" applyFill="1" applyBorder="1" applyAlignment="1">
      <alignment horizontal="center" vertical="center"/>
    </xf>
    <xf numFmtId="0" fontId="52" fillId="15" borderId="63" xfId="0" applyFont="1" applyFill="1" applyBorder="1" applyAlignment="1">
      <alignment horizontal="center" vertical="center"/>
    </xf>
    <xf numFmtId="0" fontId="52" fillId="15" borderId="65" xfId="0" applyFont="1" applyFill="1" applyBorder="1" applyAlignment="1">
      <alignment horizontal="center" vertical="center"/>
    </xf>
    <xf numFmtId="0" fontId="52" fillId="14" borderId="93" xfId="0" applyFont="1" applyFill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2" fontId="46" fillId="0" borderId="0" xfId="0" applyNumberFormat="1" applyFont="1" applyAlignment="1">
      <alignment horizontal="center" vertical="center"/>
    </xf>
    <xf numFmtId="0" fontId="4" fillId="0" borderId="0" xfId="0" applyFont="1"/>
    <xf numFmtId="0" fontId="9" fillId="15" borderId="68" xfId="0" applyFont="1" applyFill="1" applyBorder="1" applyAlignment="1">
      <alignment horizontal="center" vertical="center"/>
    </xf>
    <xf numFmtId="0" fontId="9" fillId="15" borderId="69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45" fillId="0" borderId="0" xfId="0" applyNumberFormat="1" applyFont="1" applyAlignment="1">
      <alignment horizontal="center" vertical="center"/>
    </xf>
    <xf numFmtId="0" fontId="9" fillId="16" borderId="68" xfId="0" applyFont="1" applyFill="1" applyBorder="1" applyAlignment="1">
      <alignment horizontal="center" vertical="center"/>
    </xf>
    <xf numFmtId="0" fontId="9" fillId="16" borderId="69" xfId="0" applyFont="1" applyFill="1" applyBorder="1" applyAlignment="1">
      <alignment horizontal="center" vertical="center"/>
    </xf>
    <xf numFmtId="0" fontId="41" fillId="0" borderId="0" xfId="0" applyFont="1"/>
    <xf numFmtId="0" fontId="54" fillId="0" borderId="0" xfId="0" applyFont="1"/>
    <xf numFmtId="0" fontId="55" fillId="0" borderId="0" xfId="0" applyFont="1"/>
    <xf numFmtId="0" fontId="14" fillId="0" borderId="0" xfId="0" applyFont="1"/>
    <xf numFmtId="0" fontId="29" fillId="0" borderId="0" xfId="0" applyFont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16" borderId="59" xfId="0" applyFont="1" applyFill="1" applyBorder="1" applyAlignment="1">
      <alignment horizontal="center" vertical="center"/>
    </xf>
    <xf numFmtId="0" fontId="6" fillId="16" borderId="60" xfId="0" applyFont="1" applyFill="1" applyBorder="1" applyAlignment="1">
      <alignment horizontal="center" vertical="center"/>
    </xf>
    <xf numFmtId="0" fontId="13" fillId="15" borderId="59" xfId="0" applyFont="1" applyFill="1" applyBorder="1" applyAlignment="1">
      <alignment horizontal="center" vertical="center"/>
    </xf>
    <xf numFmtId="0" fontId="13" fillId="15" borderId="60" xfId="0" applyFont="1" applyFill="1" applyBorder="1" applyAlignment="1">
      <alignment horizontal="center" vertical="center"/>
    </xf>
    <xf numFmtId="0" fontId="43" fillId="0" borderId="0" xfId="0" applyFont="1"/>
    <xf numFmtId="0" fontId="15" fillId="0" borderId="0" xfId="0" applyFont="1"/>
    <xf numFmtId="0" fontId="26" fillId="2" borderId="93" xfId="0" applyFont="1" applyFill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6" fillId="16" borderId="59" xfId="0" applyFont="1" applyFill="1" applyBorder="1" applyAlignment="1">
      <alignment horizontal="center" vertical="center"/>
    </xf>
    <xf numFmtId="0" fontId="26" fillId="16" borderId="60" xfId="0" applyFont="1" applyFill="1" applyBorder="1" applyAlignment="1">
      <alignment horizontal="center" vertical="center"/>
    </xf>
    <xf numFmtId="0" fontId="26" fillId="16" borderId="32" xfId="0" applyFont="1" applyFill="1" applyBorder="1" applyAlignment="1">
      <alignment horizontal="center" vertical="center"/>
    </xf>
    <xf numFmtId="0" fontId="26" fillId="16" borderId="33" xfId="0" applyFont="1" applyFill="1" applyBorder="1" applyAlignment="1">
      <alignment horizontal="center" vertical="center"/>
    </xf>
    <xf numFmtId="0" fontId="56" fillId="0" borderId="0" xfId="0" applyFont="1"/>
    <xf numFmtId="0" fontId="29" fillId="0" borderId="0" xfId="0" applyFont="1"/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15" borderId="53" xfId="0" applyFont="1" applyFill="1" applyBorder="1" applyAlignment="1">
      <alignment horizontal="center" vertical="center"/>
    </xf>
    <xf numFmtId="0" fontId="9" fillId="15" borderId="55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15" borderId="115" xfId="0" applyFont="1" applyFill="1" applyBorder="1" applyAlignment="1">
      <alignment horizontal="center" vertical="center"/>
    </xf>
    <xf numFmtId="0" fontId="9" fillId="15" borderId="116" xfId="0" applyFont="1" applyFill="1" applyBorder="1" applyAlignment="1">
      <alignment horizontal="center" vertical="center"/>
    </xf>
    <xf numFmtId="0" fontId="44" fillId="0" borderId="0" xfId="0" applyFont="1"/>
    <xf numFmtId="0" fontId="6" fillId="0" borderId="69" xfId="0" applyFont="1" applyBorder="1" applyAlignment="1">
      <alignment horizontal="center" vertical="center"/>
    </xf>
    <xf numFmtId="0" fontId="6" fillId="15" borderId="68" xfId="0" applyFont="1" applyFill="1" applyBorder="1" applyAlignment="1">
      <alignment horizontal="center" vertical="center"/>
    </xf>
    <xf numFmtId="0" fontId="6" fillId="15" borderId="69" xfId="0" applyFont="1" applyFill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15" borderId="53" xfId="0" applyFont="1" applyFill="1" applyBorder="1" applyAlignment="1">
      <alignment horizontal="center" vertical="center"/>
    </xf>
    <xf numFmtId="0" fontId="6" fillId="15" borderId="55" xfId="0" applyFont="1" applyFill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15" borderId="58" xfId="0" applyFont="1" applyFill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0" fillId="0" borderId="35" xfId="0" applyBorder="1"/>
    <xf numFmtId="0" fontId="5" fillId="17" borderId="0" xfId="0" applyFont="1" applyFill="1"/>
    <xf numFmtId="0" fontId="0" fillId="17" borderId="0" xfId="0" applyFill="1"/>
    <xf numFmtId="0" fontId="9" fillId="17" borderId="0" xfId="0" applyFont="1" applyFill="1" applyAlignment="1">
      <alignment horizontal="center" vertical="center"/>
    </xf>
    <xf numFmtId="0" fontId="3" fillId="17" borderId="53" xfId="0" applyFont="1" applyFill="1" applyBorder="1" applyAlignment="1">
      <alignment horizontal="center" vertical="center"/>
    </xf>
    <xf numFmtId="0" fontId="3" fillId="17" borderId="54" xfId="0" applyFont="1" applyFill="1" applyBorder="1" applyAlignment="1">
      <alignment horizontal="center" vertical="center"/>
    </xf>
    <xf numFmtId="0" fontId="8" fillId="17" borderId="54" xfId="0" applyFont="1" applyFill="1" applyBorder="1" applyAlignment="1">
      <alignment horizontal="center" vertical="center"/>
    </xf>
    <xf numFmtId="0" fontId="8" fillId="17" borderId="55" xfId="0" applyFont="1" applyFill="1" applyBorder="1" applyAlignment="1">
      <alignment horizontal="center" vertical="center"/>
    </xf>
    <xf numFmtId="0" fontId="3" fillId="17" borderId="59" xfId="0" applyFont="1" applyFill="1" applyBorder="1" applyAlignment="1">
      <alignment horizontal="center" vertical="center"/>
    </xf>
    <xf numFmtId="0" fontId="3" fillId="17" borderId="58" xfId="0" applyFont="1" applyFill="1" applyBorder="1" applyAlignment="1">
      <alignment horizontal="center" vertical="center"/>
    </xf>
    <xf numFmtId="0" fontId="8" fillId="17" borderId="58" xfId="0" applyFont="1" applyFill="1" applyBorder="1" applyAlignment="1">
      <alignment horizontal="center" vertical="center"/>
    </xf>
    <xf numFmtId="0" fontId="8" fillId="17" borderId="60" xfId="0" applyFont="1" applyFill="1" applyBorder="1" applyAlignment="1">
      <alignment horizontal="center" vertical="center"/>
    </xf>
    <xf numFmtId="0" fontId="25" fillId="17" borderId="53" xfId="0" applyFont="1" applyFill="1" applyBorder="1" applyAlignment="1">
      <alignment horizontal="center" vertical="center"/>
    </xf>
    <xf numFmtId="0" fontId="25" fillId="17" borderId="54" xfId="0" applyFont="1" applyFill="1" applyBorder="1" applyAlignment="1">
      <alignment horizontal="center" vertical="center"/>
    </xf>
    <xf numFmtId="0" fontId="25" fillId="17" borderId="55" xfId="0" applyFont="1" applyFill="1" applyBorder="1" applyAlignment="1">
      <alignment horizontal="center" vertical="center"/>
    </xf>
    <xf numFmtId="0" fontId="25" fillId="17" borderId="59" xfId="0" applyFont="1" applyFill="1" applyBorder="1" applyAlignment="1">
      <alignment horizontal="center" vertical="center"/>
    </xf>
    <xf numFmtId="0" fontId="25" fillId="17" borderId="58" xfId="0" applyFont="1" applyFill="1" applyBorder="1" applyAlignment="1">
      <alignment horizontal="center" vertical="center"/>
    </xf>
    <xf numFmtId="0" fontId="25" fillId="17" borderId="60" xfId="0" applyFont="1" applyFill="1" applyBorder="1" applyAlignment="1">
      <alignment horizontal="center" vertical="center"/>
    </xf>
    <xf numFmtId="0" fontId="57" fillId="17" borderId="0" xfId="0" applyFont="1" applyFill="1"/>
    <xf numFmtId="0" fontId="12" fillId="17" borderId="0" xfId="0" applyFont="1" applyFill="1"/>
    <xf numFmtId="0" fontId="53" fillId="17" borderId="0" xfId="0" applyFont="1" applyFill="1"/>
    <xf numFmtId="0" fontId="41" fillId="17" borderId="0" xfId="0" applyFont="1" applyFill="1"/>
    <xf numFmtId="0" fontId="5" fillId="18" borderId="0" xfId="0" applyFont="1" applyFill="1"/>
    <xf numFmtId="0" fontId="0" fillId="18" borderId="0" xfId="0" applyFill="1"/>
    <xf numFmtId="0" fontId="3" fillId="18" borderId="55" xfId="0" applyFont="1" applyFill="1" applyBorder="1" applyAlignment="1">
      <alignment horizontal="center" vertical="center"/>
    </xf>
    <xf numFmtId="0" fontId="3" fillId="18" borderId="54" xfId="0" applyFont="1" applyFill="1" applyBorder="1" applyAlignment="1">
      <alignment horizontal="center" vertical="center"/>
    </xf>
    <xf numFmtId="0" fontId="3" fillId="18" borderId="60" xfId="0" applyFont="1" applyFill="1" applyBorder="1" applyAlignment="1">
      <alignment horizontal="center" vertical="center"/>
    </xf>
    <xf numFmtId="0" fontId="3" fillId="18" borderId="58" xfId="0" applyFont="1" applyFill="1" applyBorder="1" applyAlignment="1">
      <alignment horizontal="center" vertical="center"/>
    </xf>
    <xf numFmtId="0" fontId="34" fillId="12" borderId="54" xfId="0" applyFont="1" applyFill="1" applyBorder="1" applyAlignment="1">
      <alignment horizontal="center" vertical="center"/>
    </xf>
    <xf numFmtId="0" fontId="34" fillId="12" borderId="58" xfId="0" applyFont="1" applyFill="1" applyBorder="1" applyAlignment="1">
      <alignment horizontal="center" vertical="center"/>
    </xf>
    <xf numFmtId="0" fontId="8" fillId="18" borderId="54" xfId="0" applyFont="1" applyFill="1" applyBorder="1" applyAlignment="1">
      <alignment horizontal="center" vertical="center"/>
    </xf>
    <xf numFmtId="0" fontId="8" fillId="18" borderId="58" xfId="0" applyFont="1" applyFill="1" applyBorder="1" applyAlignment="1">
      <alignment horizontal="center" vertical="center"/>
    </xf>
    <xf numFmtId="0" fontId="8" fillId="18" borderId="53" xfId="0" applyFont="1" applyFill="1" applyBorder="1" applyAlignment="1">
      <alignment horizontal="center" vertical="center"/>
    </xf>
    <xf numFmtId="0" fontId="8" fillId="18" borderId="59" xfId="0" applyFont="1" applyFill="1" applyBorder="1" applyAlignment="1">
      <alignment horizontal="center" vertical="center"/>
    </xf>
    <xf numFmtId="0" fontId="6" fillId="18" borderId="54" xfId="0" applyFont="1" applyFill="1" applyBorder="1" applyAlignment="1">
      <alignment horizontal="center" vertical="center"/>
    </xf>
    <xf numFmtId="0" fontId="6" fillId="18" borderId="58" xfId="0" applyFont="1" applyFill="1" applyBorder="1" applyAlignment="1">
      <alignment horizontal="center" vertical="center"/>
    </xf>
    <xf numFmtId="0" fontId="6" fillId="18" borderId="60" xfId="0" applyFont="1" applyFill="1" applyBorder="1" applyAlignment="1">
      <alignment horizontal="center" vertical="center"/>
    </xf>
    <xf numFmtId="0" fontId="13" fillId="18" borderId="58" xfId="0" applyFont="1" applyFill="1" applyBorder="1" applyAlignment="1">
      <alignment horizontal="center" vertical="center"/>
    </xf>
    <xf numFmtId="0" fontId="13" fillId="18" borderId="60" xfId="0" applyFont="1" applyFill="1" applyBorder="1" applyAlignment="1">
      <alignment horizontal="center" vertical="center"/>
    </xf>
    <xf numFmtId="0" fontId="5" fillId="19" borderId="0" xfId="0" applyFont="1" applyFill="1"/>
    <xf numFmtId="0" fontId="0" fillId="19" borderId="0" xfId="0" applyFill="1"/>
    <xf numFmtId="0" fontId="3" fillId="20" borderId="55" xfId="0" applyFont="1" applyFill="1" applyBorder="1" applyAlignment="1">
      <alignment horizontal="center" vertical="center"/>
    </xf>
    <xf numFmtId="0" fontId="3" fillId="20" borderId="60" xfId="0" applyFont="1" applyFill="1" applyBorder="1" applyAlignment="1">
      <alignment horizontal="center" vertical="center"/>
    </xf>
    <xf numFmtId="0" fontId="8" fillId="20" borderId="54" xfId="0" applyFont="1" applyFill="1" applyBorder="1" applyAlignment="1">
      <alignment horizontal="center" vertical="center"/>
    </xf>
    <xf numFmtId="0" fontId="8" fillId="20" borderId="58" xfId="0" applyFont="1" applyFill="1" applyBorder="1" applyAlignment="1">
      <alignment horizontal="center" vertical="center"/>
    </xf>
    <xf numFmtId="0" fontId="3" fillId="20" borderId="54" xfId="0" applyFont="1" applyFill="1" applyBorder="1" applyAlignment="1">
      <alignment horizontal="center" vertical="center"/>
    </xf>
    <xf numFmtId="0" fontId="3" fillId="20" borderId="58" xfId="0" applyFont="1" applyFill="1" applyBorder="1" applyAlignment="1">
      <alignment horizontal="center" vertical="center"/>
    </xf>
    <xf numFmtId="0" fontId="6" fillId="21" borderId="54" xfId="0" applyFont="1" applyFill="1" applyBorder="1" applyAlignment="1">
      <alignment horizontal="center" vertical="center"/>
    </xf>
    <xf numFmtId="0" fontId="6" fillId="21" borderId="58" xfId="0" applyFont="1" applyFill="1" applyBorder="1" applyAlignment="1">
      <alignment horizontal="center" vertical="center"/>
    </xf>
    <xf numFmtId="0" fontId="6" fillId="21" borderId="60" xfId="0" applyFont="1" applyFill="1" applyBorder="1" applyAlignment="1">
      <alignment horizontal="center" vertical="center"/>
    </xf>
    <xf numFmtId="0" fontId="13" fillId="21" borderId="58" xfId="0" applyFont="1" applyFill="1" applyBorder="1" applyAlignment="1">
      <alignment horizontal="center" vertical="center"/>
    </xf>
    <xf numFmtId="0" fontId="13" fillId="21" borderId="60" xfId="0" applyFont="1" applyFill="1" applyBorder="1" applyAlignment="1">
      <alignment horizontal="center" vertical="center"/>
    </xf>
    <xf numFmtId="0" fontId="0" fillId="21" borderId="0" xfId="0" applyFont="1" applyFill="1"/>
    <xf numFmtId="0" fontId="0" fillId="0" borderId="0" xfId="0"/>
    <xf numFmtId="0" fontId="18" fillId="0" borderId="0" xfId="0" applyFont="1"/>
    <xf numFmtId="0" fontId="53" fillId="0" borderId="0" xfId="0" applyFont="1"/>
    <xf numFmtId="0" fontId="41" fillId="0" borderId="0" xfId="0" applyFont="1"/>
    <xf numFmtId="0" fontId="28" fillId="22" borderId="0" xfId="0" applyFont="1" applyFill="1"/>
    <xf numFmtId="0" fontId="0" fillId="22" borderId="0" xfId="0" applyFill="1"/>
    <xf numFmtId="0" fontId="42" fillId="0" borderId="0" xfId="0" applyFont="1"/>
    <xf numFmtId="0" fontId="12" fillId="0" borderId="0" xfId="0" applyFont="1"/>
    <xf numFmtId="0" fontId="9" fillId="0" borderId="0" xfId="0" applyFont="1" applyAlignment="1">
      <alignment horizontal="center" vertical="center"/>
    </xf>
    <xf numFmtId="0" fontId="5" fillId="0" borderId="0" xfId="0" applyFont="1"/>
    <xf numFmtId="0" fontId="3" fillId="23" borderId="54" xfId="0" applyFont="1" applyFill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58" fillId="0" borderId="2" xfId="0" applyFont="1" applyBorder="1" applyAlignment="1">
      <alignment horizontal="center" vertical="center"/>
    </xf>
    <xf numFmtId="0" fontId="59" fillId="0" borderId="2" xfId="0" applyFont="1" applyBorder="1" applyAlignment="1">
      <alignment horizontal="center" vertical="center"/>
    </xf>
    <xf numFmtId="0" fontId="60" fillId="0" borderId="2" xfId="0" applyFont="1" applyBorder="1" applyAlignment="1">
      <alignment horizontal="center" vertical="center"/>
    </xf>
    <xf numFmtId="0" fontId="61" fillId="0" borderId="3" xfId="0" applyFont="1" applyBorder="1" applyAlignment="1">
      <alignment horizontal="center" vertical="center"/>
    </xf>
    <xf numFmtId="0" fontId="58" fillId="0" borderId="4" xfId="0" applyFont="1" applyBorder="1" applyAlignment="1">
      <alignment horizontal="center" vertical="center"/>
    </xf>
    <xf numFmtId="0" fontId="62" fillId="0" borderId="2" xfId="0" applyFont="1" applyBorder="1" applyAlignment="1">
      <alignment horizontal="center" vertical="center"/>
    </xf>
    <xf numFmtId="0" fontId="63" fillId="23" borderId="3" xfId="0" applyFont="1" applyFill="1" applyBorder="1" applyAlignment="1">
      <alignment horizontal="center" vertical="center"/>
    </xf>
    <xf numFmtId="0" fontId="64" fillId="0" borderId="113" xfId="0" applyFont="1" applyBorder="1" applyAlignment="1">
      <alignment horizontal="center" vertical="center"/>
    </xf>
    <xf numFmtId="0" fontId="65" fillId="0" borderId="0" xfId="0" applyFont="1"/>
    <xf numFmtId="0" fontId="66" fillId="0" borderId="76" xfId="0" applyFont="1" applyBorder="1" applyAlignment="1">
      <alignment horizontal="center" vertical="center"/>
    </xf>
    <xf numFmtId="0" fontId="3" fillId="23" borderId="58" xfId="0" applyFont="1" applyFill="1" applyBorder="1" applyAlignment="1">
      <alignment horizontal="center" vertical="center"/>
    </xf>
    <xf numFmtId="0" fontId="58" fillId="0" borderId="59" xfId="0" applyFont="1" applyBorder="1" applyAlignment="1">
      <alignment horizontal="center" vertical="center"/>
    </xf>
    <xf numFmtId="0" fontId="58" fillId="0" borderId="58" xfId="0" applyFont="1" applyBorder="1" applyAlignment="1">
      <alignment horizontal="center" vertical="center"/>
    </xf>
    <xf numFmtId="0" fontId="59" fillId="0" borderId="58" xfId="0" applyFont="1" applyBorder="1" applyAlignment="1">
      <alignment horizontal="center" vertical="center"/>
    </xf>
    <xf numFmtId="0" fontId="60" fillId="0" borderId="58" xfId="0" applyFont="1" applyBorder="1" applyAlignment="1">
      <alignment horizontal="center" vertical="center"/>
    </xf>
    <xf numFmtId="0" fontId="61" fillId="0" borderId="60" xfId="0" applyFont="1" applyBorder="1" applyAlignment="1">
      <alignment horizontal="center" vertical="center"/>
    </xf>
    <xf numFmtId="0" fontId="58" fillId="0" borderId="114" xfId="0" applyFont="1" applyBorder="1" applyAlignment="1">
      <alignment horizontal="center" vertical="center"/>
    </xf>
    <xf numFmtId="0" fontId="62" fillId="0" borderId="58" xfId="0" applyFont="1" applyBorder="1" applyAlignment="1">
      <alignment horizontal="center" vertical="center"/>
    </xf>
    <xf numFmtId="0" fontId="63" fillId="0" borderId="60" xfId="0" applyFont="1" applyBorder="1" applyAlignment="1">
      <alignment horizontal="center" vertical="center"/>
    </xf>
    <xf numFmtId="0" fontId="64" fillId="0" borderId="114" xfId="0" applyFont="1" applyBorder="1" applyAlignment="1">
      <alignment horizontal="center" vertical="center"/>
    </xf>
    <xf numFmtId="0" fontId="67" fillId="0" borderId="73" xfId="0" applyFont="1" applyBorder="1" applyAlignment="1">
      <alignment horizontal="center" vertical="center"/>
    </xf>
    <xf numFmtId="2" fontId="66" fillId="0" borderId="73" xfId="0" applyNumberFormat="1" applyFont="1" applyBorder="1" applyAlignment="1">
      <alignment horizontal="center" vertical="center"/>
    </xf>
    <xf numFmtId="0" fontId="3" fillId="21" borderId="55" xfId="0" applyFont="1" applyFill="1" applyBorder="1" applyAlignment="1">
      <alignment horizontal="center" vertical="center"/>
    </xf>
    <xf numFmtId="0" fontId="3" fillId="21" borderId="54" xfId="0" applyFont="1" applyFill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4" fillId="0" borderId="89" xfId="0" applyFont="1" applyBorder="1" applyAlignment="1">
      <alignment horizontal="center" vertical="center"/>
    </xf>
    <xf numFmtId="0" fontId="67" fillId="0" borderId="66" xfId="0" applyFont="1" applyBorder="1" applyAlignment="1">
      <alignment horizontal="center" vertical="center"/>
    </xf>
    <xf numFmtId="2" fontId="66" fillId="0" borderId="66" xfId="0" applyNumberFormat="1" applyFont="1" applyBorder="1" applyAlignment="1">
      <alignment horizontal="center" vertical="center"/>
    </xf>
    <xf numFmtId="0" fontId="3" fillId="21" borderId="60" xfId="0" applyFont="1" applyFill="1" applyBorder="1" applyAlignment="1">
      <alignment horizontal="center" vertical="center"/>
    </xf>
    <xf numFmtId="0" fontId="3" fillId="21" borderId="58" xfId="0" applyFont="1" applyFill="1" applyBorder="1" applyAlignment="1">
      <alignment horizontal="center" vertical="center"/>
    </xf>
    <xf numFmtId="0" fontId="64" fillId="0" borderId="73" xfId="0" applyFont="1" applyBorder="1" applyAlignment="1">
      <alignment horizontal="center" vertical="center"/>
    </xf>
    <xf numFmtId="0" fontId="67" fillId="0" borderId="72" xfId="0" applyFont="1" applyBorder="1" applyAlignment="1">
      <alignment horizontal="center" vertical="center"/>
    </xf>
    <xf numFmtId="2" fontId="66" fillId="0" borderId="72" xfId="0" applyNumberFormat="1" applyFont="1" applyBorder="1" applyAlignment="1">
      <alignment horizontal="center" vertical="center"/>
    </xf>
    <xf numFmtId="0" fontId="63" fillId="23" borderId="22" xfId="0" applyFont="1" applyFill="1" applyBorder="1" applyAlignment="1">
      <alignment horizontal="center" vertical="center"/>
    </xf>
    <xf numFmtId="0" fontId="8" fillId="21" borderId="54" xfId="0" applyFont="1" applyFill="1" applyBorder="1" applyAlignment="1">
      <alignment horizontal="center" vertical="center"/>
    </xf>
    <xf numFmtId="0" fontId="3" fillId="23" borderId="53" xfId="0" applyFont="1" applyFill="1" applyBorder="1" applyAlignment="1">
      <alignment horizontal="center" vertical="center"/>
    </xf>
    <xf numFmtId="0" fontId="8" fillId="21" borderId="58" xfId="0" applyFont="1" applyFill="1" applyBorder="1" applyAlignment="1">
      <alignment horizontal="center" vertical="center"/>
    </xf>
    <xf numFmtId="0" fontId="3" fillId="23" borderId="59" xfId="0" applyFont="1" applyFill="1" applyBorder="1" applyAlignment="1">
      <alignment horizontal="center" vertical="center"/>
    </xf>
    <xf numFmtId="0" fontId="8" fillId="23" borderId="53" xfId="0" applyFont="1" applyFill="1" applyBorder="1" applyAlignment="1">
      <alignment horizontal="center" vertical="center"/>
    </xf>
    <xf numFmtId="0" fontId="8" fillId="23" borderId="59" xfId="0" applyFont="1" applyFill="1" applyBorder="1" applyAlignment="1">
      <alignment horizontal="center" vertical="center"/>
    </xf>
    <xf numFmtId="0" fontId="3" fillId="23" borderId="55" xfId="0" applyFont="1" applyFill="1" applyBorder="1" applyAlignment="1">
      <alignment horizontal="center" vertical="center"/>
    </xf>
    <xf numFmtId="0" fontId="3" fillId="23" borderId="60" xfId="0" applyFont="1" applyFill="1" applyBorder="1" applyAlignment="1">
      <alignment horizontal="center" vertical="center"/>
    </xf>
    <xf numFmtId="0" fontId="8" fillId="21" borderId="53" xfId="0" applyFont="1" applyFill="1" applyBorder="1" applyAlignment="1">
      <alignment horizontal="center" vertical="center"/>
    </xf>
    <xf numFmtId="0" fontId="0" fillId="21" borderId="0" xfId="0" applyFill="1"/>
    <xf numFmtId="0" fontId="8" fillId="21" borderId="59" xfId="0" applyFont="1" applyFill="1" applyBorder="1" applyAlignment="1">
      <alignment horizontal="center" vertical="center"/>
    </xf>
    <xf numFmtId="0" fontId="8" fillId="24" borderId="54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68" fillId="25" borderId="0" xfId="0" applyFont="1" applyFill="1"/>
    <xf numFmtId="0" fontId="28" fillId="25" borderId="0" xfId="0" applyFont="1" applyFill="1"/>
    <xf numFmtId="0" fontId="69" fillId="0" borderId="0" xfId="0" applyFont="1"/>
    <xf numFmtId="0" fontId="70" fillId="0" borderId="0" xfId="0" applyFont="1"/>
    <xf numFmtId="0" fontId="71" fillId="25" borderId="0" xfId="0" applyFont="1" applyFill="1" applyAlignment="1">
      <alignment horizontal="center" vertical="center"/>
    </xf>
    <xf numFmtId="0" fontId="0" fillId="25" borderId="0" xfId="0" applyFill="1"/>
    <xf numFmtId="0" fontId="71" fillId="25" borderId="0" xfId="0" applyFont="1" applyFill="1"/>
    <xf numFmtId="0" fontId="4" fillId="0" borderId="2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69" fillId="11" borderId="0" xfId="0" applyFont="1" applyFill="1"/>
    <xf numFmtId="0" fontId="69" fillId="12" borderId="0" xfId="0" applyFont="1" applyFill="1"/>
    <xf numFmtId="0" fontId="71" fillId="0" borderId="0" xfId="0" applyFont="1"/>
    <xf numFmtId="164" fontId="4" fillId="2" borderId="58" xfId="0" applyNumberFormat="1" applyFont="1" applyFill="1" applyBorder="1" applyAlignment="1">
      <alignment horizontal="center" vertical="center"/>
    </xf>
    <xf numFmtId="164" fontId="53" fillId="2" borderId="58" xfId="0" applyNumberFormat="1" applyFont="1" applyFill="1" applyBorder="1" applyAlignment="1">
      <alignment horizontal="center" vertical="center"/>
    </xf>
    <xf numFmtId="0" fontId="0" fillId="0" borderId="0" xfId="0" applyFill="1"/>
    <xf numFmtId="0" fontId="41" fillId="0" borderId="0" xfId="0" applyFont="1" applyFill="1"/>
    <xf numFmtId="0" fontId="3" fillId="0" borderId="54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8" fillId="26" borderId="55" xfId="0" applyFont="1" applyFill="1" applyBorder="1" applyAlignment="1">
      <alignment horizontal="center" vertical="center"/>
    </xf>
    <xf numFmtId="0" fontId="8" fillId="26" borderId="60" xfId="0" applyFont="1" applyFill="1" applyBorder="1" applyAlignment="1">
      <alignment horizontal="center" vertical="center"/>
    </xf>
    <xf numFmtId="0" fontId="3" fillId="26" borderId="54" xfId="0" applyFont="1" applyFill="1" applyBorder="1" applyAlignment="1">
      <alignment horizontal="center" vertical="center"/>
    </xf>
    <xf numFmtId="0" fontId="3" fillId="26" borderId="58" xfId="0" applyFont="1" applyFill="1" applyBorder="1" applyAlignment="1">
      <alignment horizontal="center" vertical="center"/>
    </xf>
    <xf numFmtId="0" fontId="25" fillId="26" borderId="53" xfId="0" applyFont="1" applyFill="1" applyBorder="1" applyAlignment="1">
      <alignment horizontal="center" vertical="center"/>
    </xf>
    <xf numFmtId="0" fontId="25" fillId="26" borderId="54" xfId="0" applyFont="1" applyFill="1" applyBorder="1" applyAlignment="1">
      <alignment horizontal="center" vertical="center"/>
    </xf>
    <xf numFmtId="0" fontId="25" fillId="26" borderId="59" xfId="0" applyFont="1" applyFill="1" applyBorder="1" applyAlignment="1">
      <alignment horizontal="center" vertical="center"/>
    </xf>
    <xf numFmtId="0" fontId="25" fillId="26" borderId="58" xfId="0" applyFont="1" applyFill="1" applyBorder="1" applyAlignment="1">
      <alignment horizontal="center" vertical="center"/>
    </xf>
    <xf numFmtId="0" fontId="8" fillId="26" borderId="54" xfId="0" applyFont="1" applyFill="1" applyBorder="1" applyAlignment="1">
      <alignment horizontal="center" vertical="center"/>
    </xf>
    <xf numFmtId="0" fontId="8" fillId="26" borderId="58" xfId="0" applyFont="1" applyFill="1" applyBorder="1" applyAlignment="1">
      <alignment horizontal="center" vertical="center"/>
    </xf>
    <xf numFmtId="0" fontId="3" fillId="26" borderId="53" xfId="0" applyFont="1" applyFill="1" applyBorder="1" applyAlignment="1">
      <alignment horizontal="center" vertical="center"/>
    </xf>
    <xf numFmtId="0" fontId="3" fillId="26" borderId="59" xfId="0" applyFont="1" applyFill="1" applyBorder="1" applyAlignment="1">
      <alignment horizontal="center" vertical="center"/>
    </xf>
    <xf numFmtId="0" fontId="25" fillId="26" borderId="55" xfId="0" applyFont="1" applyFill="1" applyBorder="1" applyAlignment="1">
      <alignment horizontal="center" vertical="center"/>
    </xf>
    <xf numFmtId="0" fontId="25" fillId="26" borderId="60" xfId="0" applyFont="1" applyFill="1" applyBorder="1" applyAlignment="1">
      <alignment horizontal="center" vertical="center"/>
    </xf>
    <xf numFmtId="0" fontId="72" fillId="27" borderId="0" xfId="0" applyFont="1" applyFill="1"/>
    <xf numFmtId="0" fontId="3" fillId="28" borderId="55" xfId="0" applyFont="1" applyFill="1" applyBorder="1" applyAlignment="1">
      <alignment horizontal="center" vertical="center"/>
    </xf>
    <xf numFmtId="0" fontId="3" fillId="28" borderId="60" xfId="0" applyFont="1" applyFill="1" applyBorder="1" applyAlignment="1">
      <alignment horizontal="center" vertical="center"/>
    </xf>
    <xf numFmtId="0" fontId="8" fillId="29" borderId="54" xfId="0" applyFont="1" applyFill="1" applyBorder="1" applyAlignment="1">
      <alignment horizontal="center" vertical="center"/>
    </xf>
    <xf numFmtId="0" fontId="8" fillId="29" borderId="58" xfId="0" applyFont="1" applyFill="1" applyBorder="1" applyAlignment="1">
      <alignment horizontal="center" vertical="center"/>
    </xf>
    <xf numFmtId="0" fontId="3" fillId="29" borderId="54" xfId="0" applyFont="1" applyFill="1" applyBorder="1" applyAlignment="1">
      <alignment horizontal="center" vertical="center"/>
    </xf>
    <xf numFmtId="0" fontId="3" fillId="29" borderId="58" xfId="0" applyFont="1" applyFill="1" applyBorder="1" applyAlignment="1">
      <alignment horizontal="center" vertical="center"/>
    </xf>
    <xf numFmtId="0" fontId="8" fillId="30" borderId="53" xfId="0" applyFont="1" applyFill="1" applyBorder="1" applyAlignment="1">
      <alignment horizontal="center" vertical="center"/>
    </xf>
    <xf numFmtId="0" fontId="8" fillId="30" borderId="59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18" borderId="56" xfId="0" applyFont="1" applyFill="1" applyBorder="1" applyAlignment="1">
      <alignment horizontal="center" vertical="center"/>
    </xf>
    <xf numFmtId="0" fontId="8" fillId="18" borderId="61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11" fillId="12" borderId="56" xfId="0" applyFont="1" applyFill="1" applyBorder="1" applyAlignment="1">
      <alignment horizontal="center" vertical="center"/>
    </xf>
    <xf numFmtId="0" fontId="6" fillId="12" borderId="61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13" fillId="12" borderId="56" xfId="0" applyFont="1" applyFill="1" applyBorder="1" applyAlignment="1">
      <alignment horizontal="center" vertical="center"/>
    </xf>
    <xf numFmtId="0" fontId="13" fillId="12" borderId="6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CC"/>
      <rgbColor rgb="FFFFFF00"/>
      <rgbColor rgb="FFFF00FF"/>
      <rgbColor rgb="FF00FF99"/>
      <rgbColor rgb="FFC00000"/>
      <rgbColor rgb="FF009900"/>
      <rgbColor rgb="FF000080"/>
      <rgbColor rgb="FFA45200"/>
      <rgbColor rgb="FF6600CC"/>
      <rgbColor rgb="FF0070C0"/>
      <rgbColor rgb="FFBFBFBF"/>
      <rgbColor rgb="FFDAE3F3"/>
      <rgbColor rgb="FF9FB6FF"/>
      <rgbColor rgb="FF7030A0"/>
      <rgbColor rgb="FFFBE5D6"/>
      <rgbColor rgb="FFDEEBF7"/>
      <rgbColor rgb="FF660033"/>
      <rgbColor rgb="FFFFA161"/>
      <rgbColor rgb="FF0064C8"/>
      <rgbColor rgb="FFD1DCFF"/>
      <rgbColor rgb="FF000080"/>
      <rgbColor rgb="FFFF0066"/>
      <rgbColor rgb="FFAFFFAF"/>
      <rgbColor rgb="FF00FFFF"/>
      <rgbColor rgb="FFFF3300"/>
      <rgbColor rgb="FFCC0000"/>
      <rgbColor rgb="FF008080"/>
      <rgbColor rgb="FF0000FF"/>
      <rgbColor rgb="FF00CCFF"/>
      <rgbColor rgb="FFEBEBFF"/>
      <rgbColor rgb="FFC2FFAF"/>
      <rgbColor rgb="FFFFFF99"/>
      <rgbColor rgb="FF8BBAFF"/>
      <rgbColor rgb="FFFF99FF"/>
      <rgbColor rgb="FFD6DCE5"/>
      <rgbColor rgb="FFE7E6E6"/>
      <rgbColor rgb="FF4472C4"/>
      <rgbColor rgb="FF55FF33"/>
      <rgbColor rgb="FF66FF33"/>
      <rgbColor rgb="FFD67F00"/>
      <rgbColor rgb="FFFF9900"/>
      <rgbColor rgb="FFDA8200"/>
      <rgbColor rgb="FF666699"/>
      <rgbColor rgb="FFA6A6A6"/>
      <rgbColor rgb="FF003366"/>
      <rgbColor rgb="FF00B050"/>
      <rgbColor rgb="FF003300"/>
      <rgbColor rgb="FF333300"/>
      <rgbColor rgb="FF993300"/>
      <rgbColor rgb="FFCC3300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1DAFF"/>
      <color rgb="FF9FB6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678960</xdr:colOff>
      <xdr:row>1</xdr:row>
      <xdr:rowOff>4680</xdr:rowOff>
    </xdr:from>
    <xdr:to>
      <xdr:col>15</xdr:col>
      <xdr:colOff>632520</xdr:colOff>
      <xdr:row>2</xdr:row>
      <xdr:rowOff>133560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165680" y="187560"/>
          <a:ext cx="2153880" cy="311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27000</xdr:colOff>
      <xdr:row>0</xdr:row>
      <xdr:rowOff>0</xdr:rowOff>
    </xdr:from>
    <xdr:to>
      <xdr:col>9</xdr:col>
      <xdr:colOff>453240</xdr:colOff>
      <xdr:row>31</xdr:row>
      <xdr:rowOff>129240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7000" y="0"/>
          <a:ext cx="7712640" cy="7623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510540</xdr:colOff>
      <xdr:row>30</xdr:row>
      <xdr:rowOff>129540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678960</xdr:colOff>
      <xdr:row>1</xdr:row>
      <xdr:rowOff>4320</xdr:rowOff>
    </xdr:from>
    <xdr:to>
      <xdr:col>15</xdr:col>
      <xdr:colOff>632520</xdr:colOff>
      <xdr:row>2</xdr:row>
      <xdr:rowOff>127800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165680" y="187200"/>
          <a:ext cx="2153880" cy="306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27000</xdr:colOff>
      <xdr:row>0</xdr:row>
      <xdr:rowOff>0</xdr:rowOff>
    </xdr:from>
    <xdr:to>
      <xdr:col>9</xdr:col>
      <xdr:colOff>453240</xdr:colOff>
      <xdr:row>31</xdr:row>
      <xdr:rowOff>144360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7000" y="0"/>
          <a:ext cx="7712640" cy="7628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510540</xdr:colOff>
      <xdr:row>30</xdr:row>
      <xdr:rowOff>144780</xdr:rowOff>
    </xdr:to>
    <xdr:sp macro="" textlink="">
      <xdr:nvSpPr>
        <xdr:cNvPr id="2050" name="shapetype_202" hidden="1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10</xdr:col>
      <xdr:colOff>407520</xdr:colOff>
      <xdr:row>32</xdr:row>
      <xdr:rowOff>50800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7000" y="0"/>
          <a:ext cx="7714440" cy="7749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457200</xdr:colOff>
      <xdr:row>33</xdr:row>
      <xdr:rowOff>76200</xdr:rowOff>
    </xdr:to>
    <xdr:sp macro="" textlink="">
      <xdr:nvSpPr>
        <xdr:cNvPr id="3074" name="shapetype_202" hidden="1">
          <a:extLst>
            <a:ext uri="{FF2B5EF4-FFF2-40B4-BE49-F238E27FC236}">
              <a16:creationId xmlns:a16="http://schemas.microsoft.com/office/drawing/2014/main" id="{00000000-0008-0000-0400-000002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1DAFF"/>
  </sheetPr>
  <dimension ref="A1:AJ22"/>
  <sheetViews>
    <sheetView tabSelected="1" zoomScale="60" zoomScaleNormal="60" workbookViewId="0">
      <selection activeCell="G28" sqref="G28"/>
    </sheetView>
  </sheetViews>
  <sheetFormatPr baseColWidth="10" defaultColWidth="8.88671875" defaultRowHeight="14.4" x14ac:dyDescent="0.3"/>
  <cols>
    <col min="1" max="2" width="10.44140625"/>
    <col min="3" max="3" width="13.6640625"/>
    <col min="4" max="23" width="10.44140625"/>
    <col min="24" max="24" width="11.21875"/>
    <col min="25" max="25" width="17.21875"/>
    <col min="26" max="27" width="19.21875"/>
    <col min="28" max="31" width="11.21875"/>
    <col min="32" max="32" width="12.44140625"/>
    <col min="33" max="33" width="11.21875"/>
    <col min="34" max="34" width="19.21875"/>
    <col min="35" max="35" width="10.44140625"/>
    <col min="36" max="36" width="50.109375"/>
    <col min="37" max="1025" width="10.44140625"/>
  </cols>
  <sheetData>
    <row r="1" spans="1:36" ht="18" x14ac:dyDescent="0.35">
      <c r="A1" s="14" t="s">
        <v>0</v>
      </c>
      <c r="B1" s="14"/>
      <c r="G1" s="15" t="s">
        <v>1</v>
      </c>
    </row>
    <row r="2" spans="1:36" ht="19.8" x14ac:dyDescent="0.4">
      <c r="A2" s="14" t="s">
        <v>2</v>
      </c>
      <c r="B2" s="14"/>
      <c r="G2" s="15" t="s">
        <v>3</v>
      </c>
      <c r="O2" s="16" t="s">
        <v>4</v>
      </c>
    </row>
    <row r="4" spans="1:36" ht="63" customHeight="1" x14ac:dyDescent="0.3">
      <c r="E4" s="17" t="s">
        <v>5</v>
      </c>
      <c r="F4" s="18" t="s">
        <v>6</v>
      </c>
      <c r="G4" s="13" t="s">
        <v>7</v>
      </c>
      <c r="H4" s="13"/>
      <c r="I4" s="13"/>
      <c r="J4" s="13"/>
      <c r="K4" s="13"/>
      <c r="L4" s="13"/>
      <c r="M4" s="13"/>
      <c r="N4" s="13"/>
      <c r="O4" s="13"/>
      <c r="P4" s="19" t="s">
        <v>8</v>
      </c>
      <c r="Q4" s="19" t="s">
        <v>9</v>
      </c>
      <c r="R4" s="19" t="s">
        <v>10</v>
      </c>
      <c r="S4" s="19" t="s">
        <v>11</v>
      </c>
      <c r="T4" s="20" t="s">
        <v>12</v>
      </c>
      <c r="U4" s="19" t="s">
        <v>6</v>
      </c>
      <c r="V4" s="20" t="s">
        <v>10</v>
      </c>
      <c r="W4" s="21" t="s">
        <v>11</v>
      </c>
      <c r="X4" s="22" t="s">
        <v>13</v>
      </c>
      <c r="Y4" s="22" t="s">
        <v>14</v>
      </c>
      <c r="Z4" s="22" t="s">
        <v>15</v>
      </c>
      <c r="AA4" s="22" t="s">
        <v>16</v>
      </c>
      <c r="AB4" s="22" t="s">
        <v>17</v>
      </c>
      <c r="AC4" s="22" t="s">
        <v>18</v>
      </c>
      <c r="AD4" s="22" t="s">
        <v>19</v>
      </c>
      <c r="AE4" s="22" t="s">
        <v>20</v>
      </c>
      <c r="AF4" s="22" t="s">
        <v>21</v>
      </c>
      <c r="AG4" s="22" t="s">
        <v>22</v>
      </c>
      <c r="AH4" s="22" t="s">
        <v>23</v>
      </c>
      <c r="AI4" s="23" t="s">
        <v>24</v>
      </c>
      <c r="AJ4" s="24" t="s">
        <v>25</v>
      </c>
    </row>
    <row r="5" spans="1:36" ht="23.4" x14ac:dyDescent="0.3">
      <c r="C5" s="25" t="s">
        <v>26</v>
      </c>
      <c r="D5" s="26" t="s">
        <v>27</v>
      </c>
      <c r="E5" s="27" t="s">
        <v>28</v>
      </c>
      <c r="F5" s="28">
        <v>4</v>
      </c>
      <c r="G5" s="28" t="s">
        <v>29</v>
      </c>
      <c r="H5" s="28" t="s">
        <v>30</v>
      </c>
      <c r="I5" s="28"/>
      <c r="J5" s="28" t="s">
        <v>31</v>
      </c>
      <c r="K5" s="28"/>
      <c r="L5" s="28" t="s">
        <v>30</v>
      </c>
      <c r="M5" s="28" t="s">
        <v>32</v>
      </c>
      <c r="N5" s="28"/>
      <c r="O5" s="29"/>
      <c r="P5" s="30" t="s">
        <v>33</v>
      </c>
      <c r="Q5" s="30">
        <v>7.5</v>
      </c>
      <c r="R5" s="30">
        <f>F5*Q5</f>
        <v>30</v>
      </c>
      <c r="S5" s="31">
        <f>R5+R9+R7+R11+R13+R15</f>
        <v>45</v>
      </c>
      <c r="T5" s="32" t="s">
        <v>34</v>
      </c>
      <c r="U5" s="30">
        <v>4</v>
      </c>
      <c r="V5" s="33">
        <f>U5*Q5</f>
        <v>30</v>
      </c>
      <c r="W5" s="28">
        <f>V5+V7+V9+V11+V13+V15</f>
        <v>45</v>
      </c>
      <c r="X5" s="34">
        <f>(W5*5)+(W17*2)</f>
        <v>315</v>
      </c>
      <c r="Y5" s="35">
        <f>X5*52/1547</f>
        <v>10.588235294117647</v>
      </c>
      <c r="Z5" s="34">
        <f>X5*52/1820</f>
        <v>9</v>
      </c>
      <c r="AA5" s="34">
        <f>Y5-Z5</f>
        <v>1.5882352941176467</v>
      </c>
      <c r="AB5" s="34">
        <f>(U17+U19)*2</f>
        <v>12</v>
      </c>
      <c r="AC5" s="34">
        <v>6</v>
      </c>
      <c r="AD5" s="34">
        <v>1</v>
      </c>
      <c r="AE5" s="34">
        <f>AC5+AC6+AC7+AC8</f>
        <v>12</v>
      </c>
      <c r="AF5" s="34">
        <f>(AC5*AD5)+(AC6*AD6)+(AC7*AD7)+(AC8*AD8)</f>
        <v>10.199999999999999</v>
      </c>
      <c r="AG5" s="36">
        <f>AE5-AB5</f>
        <v>0</v>
      </c>
      <c r="AH5" s="34">
        <f>AF5-Z5</f>
        <v>1.1999999999999993</v>
      </c>
      <c r="AI5" s="37" t="s">
        <v>35</v>
      </c>
      <c r="AJ5" s="38" t="s">
        <v>36</v>
      </c>
    </row>
    <row r="6" spans="1:36" ht="23.4" x14ac:dyDescent="0.3">
      <c r="C6" s="39"/>
      <c r="D6" s="40"/>
      <c r="E6" s="41"/>
      <c r="F6" s="42"/>
      <c r="G6" s="42"/>
      <c r="H6" s="42"/>
      <c r="I6" s="42"/>
      <c r="J6" s="42"/>
      <c r="K6" s="42"/>
      <c r="L6" s="42"/>
      <c r="M6" s="42"/>
      <c r="N6" s="42"/>
      <c r="O6" s="43"/>
      <c r="P6" s="44"/>
      <c r="Q6" s="44"/>
      <c r="R6" s="44"/>
      <c r="S6" s="45"/>
      <c r="T6" s="46">
        <v>7.5</v>
      </c>
      <c r="U6" s="47"/>
      <c r="V6" s="45"/>
      <c r="W6" s="42"/>
      <c r="X6" s="48"/>
      <c r="Y6" s="49"/>
      <c r="Z6" s="48"/>
      <c r="AA6" s="48"/>
      <c r="AB6" s="48"/>
      <c r="AC6" s="48">
        <v>4</v>
      </c>
      <c r="AD6" s="48">
        <v>0.8</v>
      </c>
      <c r="AE6" s="48"/>
      <c r="AF6" s="48"/>
      <c r="AG6" s="50"/>
      <c r="AH6" s="48"/>
      <c r="AI6" s="51"/>
      <c r="AJ6" s="52" t="s">
        <v>37</v>
      </c>
    </row>
    <row r="7" spans="1:36" ht="23.4" x14ac:dyDescent="0.3">
      <c r="C7" s="39"/>
      <c r="D7" s="40"/>
      <c r="E7" s="53"/>
      <c r="F7" s="54"/>
      <c r="G7" s="54"/>
      <c r="H7" s="54"/>
      <c r="I7" s="54"/>
      <c r="J7" s="54"/>
      <c r="K7" s="54"/>
      <c r="L7" s="54"/>
      <c r="M7" s="54"/>
      <c r="N7" s="54"/>
      <c r="O7" s="55"/>
      <c r="P7" s="56"/>
      <c r="Q7" s="56"/>
      <c r="R7" s="56"/>
      <c r="S7" s="45"/>
      <c r="T7" s="57"/>
      <c r="U7" s="56"/>
      <c r="V7" s="58"/>
      <c r="W7" s="42"/>
      <c r="X7" s="48"/>
      <c r="Y7" s="48"/>
      <c r="Z7" s="48" t="s">
        <v>38</v>
      </c>
      <c r="AA7" s="48"/>
      <c r="AB7" s="48"/>
      <c r="AC7" s="59">
        <v>2</v>
      </c>
      <c r="AD7" s="48">
        <v>0.5</v>
      </c>
      <c r="AE7" s="48"/>
      <c r="AF7" s="48"/>
      <c r="AG7" s="50"/>
      <c r="AH7" s="48"/>
      <c r="AI7" s="51"/>
      <c r="AJ7" s="52">
        <f>AF5*5*7*3</f>
        <v>1071</v>
      </c>
    </row>
    <row r="8" spans="1:36" ht="23.4" x14ac:dyDescent="0.3">
      <c r="C8" s="39"/>
      <c r="D8" s="40"/>
      <c r="E8" s="60"/>
      <c r="F8" s="61"/>
      <c r="G8" s="61"/>
      <c r="H8" s="61"/>
      <c r="I8" s="61"/>
      <c r="J8" s="61"/>
      <c r="K8" s="61"/>
      <c r="L8" s="61"/>
      <c r="M8" s="61"/>
      <c r="N8" s="61"/>
      <c r="O8" s="62"/>
      <c r="P8" s="63"/>
      <c r="Q8" s="63"/>
      <c r="R8" s="63"/>
      <c r="S8" s="64"/>
      <c r="T8" s="65"/>
      <c r="U8" s="63"/>
      <c r="V8" s="66"/>
      <c r="W8" s="42"/>
      <c r="X8" s="48"/>
      <c r="Y8" s="48"/>
      <c r="Z8" s="48"/>
      <c r="AA8" s="48"/>
      <c r="AB8" s="48"/>
      <c r="AC8" s="59"/>
      <c r="AD8" s="48"/>
      <c r="AE8" s="48"/>
      <c r="AF8" s="48"/>
      <c r="AG8" s="50"/>
      <c r="AH8" s="48"/>
      <c r="AI8" s="51"/>
      <c r="AJ8" s="52" t="s">
        <v>39</v>
      </c>
    </row>
    <row r="9" spans="1:36" ht="23.4" x14ac:dyDescent="0.3">
      <c r="C9" s="39"/>
      <c r="D9" s="40"/>
      <c r="E9" s="67" t="s">
        <v>40</v>
      </c>
      <c r="F9" s="68">
        <v>2</v>
      </c>
      <c r="G9" s="68" t="s">
        <v>41</v>
      </c>
      <c r="H9" s="68" t="s">
        <v>30</v>
      </c>
      <c r="I9" s="68" t="s">
        <v>42</v>
      </c>
      <c r="J9" s="68"/>
      <c r="K9" s="68"/>
      <c r="L9" s="68"/>
      <c r="M9" s="68"/>
      <c r="N9" s="68"/>
      <c r="O9" s="69"/>
      <c r="P9" s="70" t="s">
        <v>33</v>
      </c>
      <c r="Q9" s="70">
        <v>7.5</v>
      </c>
      <c r="R9" s="70">
        <f>F9*Q9</f>
        <v>15</v>
      </c>
      <c r="S9" s="71"/>
      <c r="T9" s="72" t="s">
        <v>40</v>
      </c>
      <c r="U9" s="73">
        <v>2</v>
      </c>
      <c r="V9" s="74">
        <f>U9*T10</f>
        <v>15</v>
      </c>
      <c r="W9" s="42"/>
      <c r="X9" s="48"/>
      <c r="Y9" s="49"/>
      <c r="Z9" s="48"/>
      <c r="AA9" s="48"/>
      <c r="AB9" s="48"/>
      <c r="AC9" s="48"/>
      <c r="AD9" s="48"/>
      <c r="AE9" s="48"/>
      <c r="AF9" s="48"/>
      <c r="AG9" s="50"/>
      <c r="AH9" s="48"/>
      <c r="AI9" s="51"/>
      <c r="AJ9" s="52">
        <f>AF5-Z5</f>
        <v>1.1999999999999993</v>
      </c>
    </row>
    <row r="10" spans="1:36" ht="23.4" x14ac:dyDescent="0.3">
      <c r="C10" s="39"/>
      <c r="D10" s="40"/>
      <c r="E10" s="67"/>
      <c r="F10" s="68"/>
      <c r="G10" s="68"/>
      <c r="H10" s="68"/>
      <c r="I10" s="68"/>
      <c r="J10" s="68"/>
      <c r="K10" s="68"/>
      <c r="L10" s="68"/>
      <c r="M10" s="68"/>
      <c r="N10" s="68"/>
      <c r="O10" s="69"/>
      <c r="P10" s="75"/>
      <c r="Q10" s="75"/>
      <c r="R10" s="75"/>
      <c r="S10" s="64"/>
      <c r="T10" s="72">
        <v>7.5</v>
      </c>
      <c r="U10" s="73"/>
      <c r="V10" s="74"/>
      <c r="W10" s="42"/>
      <c r="X10" s="48"/>
      <c r="Y10" s="49"/>
      <c r="Z10" s="48"/>
      <c r="AA10" s="48"/>
      <c r="AB10" s="48"/>
      <c r="AC10" s="48"/>
      <c r="AD10" s="48"/>
      <c r="AE10" s="48"/>
      <c r="AF10" s="48"/>
      <c r="AG10" s="50"/>
      <c r="AH10" s="48"/>
      <c r="AI10" s="51"/>
      <c r="AJ10" s="52" t="s">
        <v>43</v>
      </c>
    </row>
    <row r="11" spans="1:36" ht="23.4" x14ac:dyDescent="0.3">
      <c r="C11" s="39"/>
      <c r="D11" s="40"/>
      <c r="E11" s="76"/>
      <c r="F11" s="77"/>
      <c r="G11" s="77"/>
      <c r="H11" s="77"/>
      <c r="I11" s="77"/>
      <c r="J11" s="77"/>
      <c r="K11" s="77"/>
      <c r="L11" s="77"/>
      <c r="M11" s="77"/>
      <c r="N11" s="77"/>
      <c r="O11" s="78"/>
      <c r="P11" s="79"/>
      <c r="Q11" s="79"/>
      <c r="R11" s="79"/>
      <c r="S11" s="80"/>
      <c r="T11" s="81"/>
      <c r="U11" s="79"/>
      <c r="V11" s="82"/>
      <c r="W11" s="42"/>
      <c r="X11" s="48"/>
      <c r="Y11" s="49"/>
      <c r="Z11" s="48"/>
      <c r="AA11" s="48"/>
      <c r="AB11" s="48"/>
      <c r="AC11" s="48"/>
      <c r="AD11" s="48"/>
      <c r="AE11" s="48"/>
      <c r="AF11" s="48"/>
      <c r="AG11" s="50"/>
      <c r="AH11" s="48"/>
      <c r="AI11" s="51"/>
      <c r="AJ11" s="52">
        <f>AJ9*1820/52*10</f>
        <v>419.99999999999972</v>
      </c>
    </row>
    <row r="12" spans="1:36" ht="23.4" x14ac:dyDescent="0.3">
      <c r="C12" s="39"/>
      <c r="D12" s="40"/>
      <c r="E12" s="83"/>
      <c r="F12" s="84"/>
      <c r="G12" s="84"/>
      <c r="H12" s="84"/>
      <c r="I12" s="84"/>
      <c r="J12" s="84"/>
      <c r="K12" s="84"/>
      <c r="L12" s="84"/>
      <c r="M12" s="84"/>
      <c r="N12" s="84"/>
      <c r="O12" s="85"/>
      <c r="P12" s="86"/>
      <c r="Q12" s="86"/>
      <c r="R12" s="86"/>
      <c r="S12" s="64"/>
      <c r="T12" s="87"/>
      <c r="U12" s="86"/>
      <c r="V12" s="88"/>
      <c r="W12" s="42"/>
      <c r="X12" s="48"/>
      <c r="Y12" s="49"/>
      <c r="Z12" s="48"/>
      <c r="AA12" s="48"/>
      <c r="AB12" s="48"/>
      <c r="AC12" s="48"/>
      <c r="AD12" s="48"/>
      <c r="AE12" s="48"/>
      <c r="AF12" s="48"/>
      <c r="AG12" s="50"/>
      <c r="AH12" s="48"/>
      <c r="AI12" s="51"/>
      <c r="AJ12" s="52" t="s">
        <v>44</v>
      </c>
    </row>
    <row r="13" spans="1:36" ht="23.4" x14ac:dyDescent="0.3">
      <c r="C13" s="39"/>
      <c r="D13" s="40"/>
      <c r="E13" s="89"/>
      <c r="F13" s="90"/>
      <c r="G13" s="90"/>
      <c r="H13" s="90"/>
      <c r="I13" s="90"/>
      <c r="J13" s="90"/>
      <c r="K13" s="90"/>
      <c r="L13" s="90"/>
      <c r="M13" s="90"/>
      <c r="N13" s="90"/>
      <c r="O13" s="91"/>
      <c r="P13" s="92"/>
      <c r="Q13" s="92"/>
      <c r="R13" s="92"/>
      <c r="S13" s="93"/>
      <c r="T13" s="94"/>
      <c r="U13" s="92"/>
      <c r="V13" s="95"/>
      <c r="W13" s="42"/>
      <c r="X13" s="48"/>
      <c r="Y13" s="49"/>
      <c r="Z13" s="48"/>
      <c r="AA13" s="48"/>
      <c r="AB13" s="48"/>
      <c r="AC13" s="48"/>
      <c r="AD13" s="48"/>
      <c r="AE13" s="48"/>
      <c r="AF13" s="48"/>
      <c r="AG13" s="50"/>
      <c r="AH13" s="48"/>
      <c r="AI13" s="51"/>
      <c r="AJ13" s="52">
        <f>AJ7-AJ11</f>
        <v>651.00000000000023</v>
      </c>
    </row>
    <row r="14" spans="1:36" ht="23.4" x14ac:dyDescent="0.3">
      <c r="C14" s="39"/>
      <c r="D14" s="40"/>
      <c r="E14" s="89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6"/>
      <c r="Q14" s="96"/>
      <c r="R14" s="96"/>
      <c r="S14" s="93"/>
      <c r="T14" s="97"/>
      <c r="U14" s="96"/>
      <c r="V14" s="98"/>
      <c r="W14" s="42"/>
      <c r="X14" s="48"/>
      <c r="Y14" s="49"/>
      <c r="Z14" s="48"/>
      <c r="AA14" s="48"/>
      <c r="AB14" s="48"/>
      <c r="AC14" s="48"/>
      <c r="AD14" s="48"/>
      <c r="AE14" s="48"/>
      <c r="AF14" s="48"/>
      <c r="AG14" s="50"/>
      <c r="AH14" s="48"/>
      <c r="AI14" s="51"/>
      <c r="AJ14" s="52" t="s">
        <v>45</v>
      </c>
    </row>
    <row r="15" spans="1:36" ht="23.4" x14ac:dyDescent="0.3">
      <c r="C15" s="39"/>
      <c r="D15" s="40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1"/>
      <c r="P15" s="92"/>
      <c r="Q15" s="92"/>
      <c r="R15" s="92"/>
      <c r="S15" s="93"/>
      <c r="T15" s="102"/>
      <c r="U15" s="103"/>
      <c r="V15" s="104"/>
      <c r="W15" s="42"/>
      <c r="X15" s="48"/>
      <c r="Y15" s="49"/>
      <c r="Z15" s="48"/>
      <c r="AA15" s="48"/>
      <c r="AB15" s="48"/>
      <c r="AC15" s="48"/>
      <c r="AD15" s="48"/>
      <c r="AE15" s="48"/>
      <c r="AF15" s="48"/>
      <c r="AG15" s="50"/>
      <c r="AH15" s="48"/>
      <c r="AI15" s="51"/>
      <c r="AJ15" s="52">
        <f>AJ13/1561</f>
        <v>0.41704035874439477</v>
      </c>
    </row>
    <row r="16" spans="1:36" ht="23.4" x14ac:dyDescent="0.3">
      <c r="C16" s="39"/>
      <c r="D16" s="40"/>
      <c r="E16" s="89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105"/>
      <c r="Q16" s="105"/>
      <c r="R16" s="105"/>
      <c r="S16" s="106"/>
      <c r="T16" s="102"/>
      <c r="U16" s="103"/>
      <c r="V16" s="104"/>
      <c r="W16" s="42"/>
      <c r="X16" s="48"/>
      <c r="Y16" s="49"/>
      <c r="Z16" s="48"/>
      <c r="AA16" s="48"/>
      <c r="AB16" s="48"/>
      <c r="AC16" s="48"/>
      <c r="AD16" s="48"/>
      <c r="AE16" s="48"/>
      <c r="AF16" s="48"/>
      <c r="AG16" s="50"/>
      <c r="AH16" s="48"/>
      <c r="AI16" s="51"/>
      <c r="AJ16" s="52" t="s">
        <v>46</v>
      </c>
    </row>
    <row r="17" spans="3:36" ht="23.4" x14ac:dyDescent="0.3">
      <c r="C17" s="107" t="s">
        <v>26</v>
      </c>
      <c r="D17" s="108" t="s">
        <v>47</v>
      </c>
      <c r="E17" s="109" t="s">
        <v>48</v>
      </c>
      <c r="F17" s="110">
        <v>4</v>
      </c>
      <c r="G17" s="110" t="s">
        <v>29</v>
      </c>
      <c r="H17" s="110" t="s">
        <v>30</v>
      </c>
      <c r="I17" s="110"/>
      <c r="J17" s="110" t="s">
        <v>31</v>
      </c>
      <c r="K17" s="110"/>
      <c r="L17" s="110" t="s">
        <v>30</v>
      </c>
      <c r="M17" s="110" t="s">
        <v>32</v>
      </c>
      <c r="N17" s="110"/>
      <c r="O17" s="111"/>
      <c r="P17" s="112" t="s">
        <v>33</v>
      </c>
      <c r="Q17" s="112">
        <v>7.5</v>
      </c>
      <c r="R17" s="112">
        <f>F17*Q17</f>
        <v>30</v>
      </c>
      <c r="S17" s="113">
        <f>R19+R17+R21</f>
        <v>45</v>
      </c>
      <c r="T17" s="114" t="s">
        <v>48</v>
      </c>
      <c r="U17" s="112">
        <v>4</v>
      </c>
      <c r="V17" s="113">
        <f>U17*T18</f>
        <v>30</v>
      </c>
      <c r="W17" s="115">
        <f>V17+V19+V21</f>
        <v>45</v>
      </c>
      <c r="X17" s="48"/>
      <c r="Y17" s="48"/>
      <c r="Z17" s="48"/>
      <c r="AA17" s="48"/>
      <c r="AB17" s="48"/>
      <c r="AC17" s="48"/>
      <c r="AD17" s="48"/>
      <c r="AE17" s="48"/>
      <c r="AF17" s="48"/>
      <c r="AG17" s="50"/>
      <c r="AH17" s="48"/>
      <c r="AI17" s="51"/>
      <c r="AJ17" s="52">
        <f>AF5+AJ15</f>
        <v>10.617040358744394</v>
      </c>
    </row>
    <row r="18" spans="3:36" ht="23.4" x14ac:dyDescent="0.3">
      <c r="C18" s="116"/>
      <c r="E18" s="60"/>
      <c r="F18" s="61"/>
      <c r="G18" s="61"/>
      <c r="H18" s="61"/>
      <c r="I18" s="61"/>
      <c r="J18" s="61"/>
      <c r="K18" s="61"/>
      <c r="L18" s="61"/>
      <c r="M18" s="61"/>
      <c r="N18" s="61"/>
      <c r="O18" s="62"/>
      <c r="P18" s="63"/>
      <c r="Q18" s="63"/>
      <c r="R18" s="63"/>
      <c r="S18" s="64"/>
      <c r="T18" s="117">
        <v>7.5</v>
      </c>
      <c r="U18" s="118"/>
      <c r="V18" s="64"/>
      <c r="W18" s="42"/>
      <c r="X18" s="48"/>
      <c r="Y18" s="48"/>
      <c r="Z18" s="48"/>
      <c r="AA18" s="48"/>
      <c r="AB18" s="48"/>
      <c r="AC18" s="48"/>
      <c r="AD18" s="48"/>
      <c r="AE18" s="48"/>
      <c r="AF18" s="48"/>
      <c r="AG18" s="50"/>
      <c r="AH18" s="48"/>
      <c r="AI18" s="51"/>
      <c r="AJ18" s="119" t="s">
        <v>49</v>
      </c>
    </row>
    <row r="19" spans="3:36" ht="23.4" x14ac:dyDescent="0.3">
      <c r="C19" s="116"/>
      <c r="E19" s="67" t="s">
        <v>50</v>
      </c>
      <c r="F19" s="68">
        <v>2</v>
      </c>
      <c r="G19" s="68" t="s">
        <v>41</v>
      </c>
      <c r="H19" s="68" t="s">
        <v>30</v>
      </c>
      <c r="I19" s="120" t="s">
        <v>42</v>
      </c>
      <c r="J19" s="121"/>
      <c r="K19" s="121"/>
      <c r="L19" s="121"/>
      <c r="M19" s="121"/>
      <c r="N19" s="121"/>
      <c r="O19" s="122"/>
      <c r="P19" s="123" t="s">
        <v>33</v>
      </c>
      <c r="Q19" s="123">
        <v>7.5</v>
      </c>
      <c r="R19" s="123">
        <f>Q19*F19</f>
        <v>15</v>
      </c>
      <c r="S19" s="124"/>
      <c r="T19" s="125" t="s">
        <v>50</v>
      </c>
      <c r="U19" s="123">
        <v>2</v>
      </c>
      <c r="V19" s="126">
        <f>U19*T20</f>
        <v>15</v>
      </c>
      <c r="W19" s="42"/>
      <c r="X19" s="48"/>
      <c r="Y19" s="48"/>
      <c r="Z19" s="48"/>
      <c r="AA19" s="48"/>
      <c r="AB19" s="48"/>
      <c r="AC19" s="48"/>
      <c r="AD19" s="48"/>
      <c r="AE19" s="48"/>
      <c r="AF19" s="48"/>
      <c r="AG19" s="50"/>
      <c r="AH19" s="48"/>
      <c r="AI19" s="51"/>
      <c r="AJ19" s="119">
        <f>AJ17-Y5</f>
        <v>2.8805064626746812E-2</v>
      </c>
    </row>
    <row r="20" spans="3:36" ht="23.4" x14ac:dyDescent="0.3">
      <c r="C20" s="116"/>
      <c r="E20" s="67"/>
      <c r="F20" s="68"/>
      <c r="G20" s="68"/>
      <c r="H20" s="68"/>
      <c r="I20" s="68"/>
      <c r="J20" s="127"/>
      <c r="K20" s="127"/>
      <c r="L20" s="127"/>
      <c r="M20" s="127"/>
      <c r="N20" s="127"/>
      <c r="O20" s="128"/>
      <c r="P20" s="129"/>
      <c r="Q20" s="129"/>
      <c r="R20" s="129"/>
      <c r="S20" s="130"/>
      <c r="T20" s="131">
        <v>7.5</v>
      </c>
      <c r="U20" s="129"/>
      <c r="V20" s="132"/>
      <c r="W20" s="42"/>
      <c r="X20" s="48"/>
      <c r="Y20" s="48"/>
      <c r="Z20" s="48"/>
      <c r="AA20" s="48"/>
      <c r="AB20" s="48"/>
      <c r="AC20" s="48"/>
      <c r="AD20" s="48"/>
      <c r="AE20" s="48"/>
      <c r="AF20" s="48"/>
      <c r="AG20" s="50"/>
      <c r="AH20" s="48"/>
      <c r="AI20" s="51"/>
      <c r="AJ20" s="12"/>
    </row>
    <row r="21" spans="3:36" ht="23.4" x14ac:dyDescent="0.3">
      <c r="C21" s="116"/>
      <c r="E21" s="133"/>
      <c r="F21" s="121"/>
      <c r="G21" s="121"/>
      <c r="H21" s="121"/>
      <c r="I21" s="121"/>
      <c r="J21" s="121"/>
      <c r="K21" s="121"/>
      <c r="L21" s="121"/>
      <c r="M21" s="121"/>
      <c r="N21" s="121"/>
      <c r="O21" s="122"/>
      <c r="P21" s="134"/>
      <c r="Q21" s="134"/>
      <c r="R21" s="134"/>
      <c r="S21" s="93"/>
      <c r="T21" s="135"/>
      <c r="U21" s="136"/>
      <c r="V21" s="80"/>
      <c r="W21" s="42"/>
      <c r="X21" s="48"/>
      <c r="Y21" s="48"/>
      <c r="Z21" s="48"/>
      <c r="AA21" s="48"/>
      <c r="AB21" s="48"/>
      <c r="AC21" s="48"/>
      <c r="AD21" s="48"/>
      <c r="AE21" s="48"/>
      <c r="AF21" s="48"/>
      <c r="AG21" s="50"/>
      <c r="AH21" s="48"/>
      <c r="AI21" s="51"/>
      <c r="AJ21" s="12"/>
    </row>
    <row r="22" spans="3:36" ht="23.4" x14ac:dyDescent="0.3">
      <c r="C22" s="137"/>
      <c r="D22" s="138"/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1"/>
      <c r="P22" s="142"/>
      <c r="Q22" s="142"/>
      <c r="R22" s="142"/>
      <c r="S22" s="143"/>
      <c r="T22" s="144"/>
      <c r="U22" s="142"/>
      <c r="V22" s="145"/>
      <c r="W22" s="146"/>
      <c r="X22" s="147"/>
      <c r="Y22" s="147"/>
      <c r="Z22" s="147"/>
      <c r="AA22" s="147"/>
      <c r="AB22" s="147"/>
      <c r="AC22" s="147"/>
      <c r="AD22" s="147"/>
      <c r="AE22" s="147"/>
      <c r="AF22" s="147"/>
      <c r="AG22" s="148"/>
      <c r="AH22" s="147"/>
      <c r="AI22" s="149"/>
      <c r="AJ22" s="150"/>
    </row>
  </sheetData>
  <mergeCells count="2">
    <mergeCell ref="G4:O4"/>
    <mergeCell ref="AJ20:AJ2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FB6FF"/>
  </sheetPr>
  <dimension ref="A1:CY49"/>
  <sheetViews>
    <sheetView zoomScale="60" zoomScaleNormal="60" workbookViewId="0">
      <selection activeCell="D44" sqref="D44:F44"/>
    </sheetView>
  </sheetViews>
  <sheetFormatPr baseColWidth="10" defaultColWidth="8.88671875" defaultRowHeight="14.4" x14ac:dyDescent="0.3"/>
  <cols>
    <col min="1" max="3" width="8.6640625"/>
    <col min="4" max="4" width="8.77734375" bestFit="1" customWidth="1"/>
    <col min="5" max="6" width="6.21875" bestFit="1" customWidth="1"/>
    <col min="7" max="88" width="5.5546875"/>
    <col min="89" max="89" width="8.6640625"/>
    <col min="90" max="93" width="0" style="524" hidden="1"/>
    <col min="94" max="94" width="8.6640625" style="524"/>
    <col min="95" max="96" width="8.6640625"/>
    <col min="97" max="98" width="8.6640625" style="524"/>
    <col min="99" max="1025" width="8.6640625"/>
  </cols>
  <sheetData>
    <row r="1" spans="1:101" x14ac:dyDescent="0.3">
      <c r="A1" s="14" t="s">
        <v>0</v>
      </c>
      <c r="B1" s="14"/>
      <c r="CK1" s="525"/>
      <c r="CL1"/>
      <c r="CM1"/>
      <c r="CN1"/>
      <c r="CO1"/>
      <c r="CP1"/>
      <c r="CQ1" s="526"/>
      <c r="CR1" s="526"/>
      <c r="CS1"/>
      <c r="CT1"/>
    </row>
    <row r="2" spans="1:101" ht="17.399999999999999" x14ac:dyDescent="0.3">
      <c r="A2" s="14" t="s">
        <v>2</v>
      </c>
      <c r="B2" s="14"/>
      <c r="H2" s="527" t="s">
        <v>100</v>
      </c>
      <c r="S2" s="528"/>
      <c r="CK2" s="525"/>
      <c r="CL2"/>
      <c r="CM2"/>
      <c r="CN2"/>
      <c r="CO2"/>
      <c r="CP2"/>
      <c r="CQ2" s="526"/>
      <c r="CR2" s="526"/>
      <c r="CS2"/>
      <c r="CT2"/>
    </row>
    <row r="3" spans="1:101" x14ac:dyDescent="0.3">
      <c r="CK3" s="525"/>
      <c r="CL3"/>
      <c r="CM3"/>
      <c r="CN3"/>
      <c r="CO3"/>
      <c r="CP3"/>
      <c r="CQ3" s="526"/>
      <c r="CR3" s="526"/>
      <c r="CS3"/>
      <c r="CT3"/>
    </row>
    <row r="4" spans="1:101" ht="15.6" x14ac:dyDescent="0.3">
      <c r="A4" s="151"/>
      <c r="B4" s="151"/>
      <c r="F4" s="529"/>
      <c r="I4" s="525" t="s">
        <v>101</v>
      </c>
      <c r="T4" s="693" t="s">
        <v>122</v>
      </c>
      <c r="U4" s="694"/>
      <c r="V4" s="694"/>
      <c r="W4" s="694"/>
      <c r="X4" s="694"/>
      <c r="Y4" s="694"/>
      <c r="Z4" s="694"/>
      <c r="AA4" s="694"/>
      <c r="CK4" s="525"/>
      <c r="CL4"/>
      <c r="CM4"/>
      <c r="CN4"/>
      <c r="CO4"/>
      <c r="CP4"/>
      <c r="CQ4" s="526"/>
      <c r="CR4" s="526"/>
      <c r="CS4"/>
      <c r="CT4"/>
    </row>
    <row r="5" spans="1:101" x14ac:dyDescent="0.3">
      <c r="A5" s="151"/>
      <c r="B5" s="151"/>
      <c r="F5" s="529"/>
      <c r="T5" s="530"/>
      <c r="CK5" s="525"/>
      <c r="CL5"/>
      <c r="CM5"/>
      <c r="CN5"/>
      <c r="CO5"/>
      <c r="CP5"/>
      <c r="CQ5" s="526"/>
      <c r="CR5" s="526"/>
      <c r="CS5"/>
      <c r="CT5"/>
    </row>
    <row r="6" spans="1:101" ht="18" x14ac:dyDescent="0.3">
      <c r="F6" s="531"/>
      <c r="I6" s="692" t="s">
        <v>121</v>
      </c>
      <c r="J6" s="675"/>
      <c r="K6" s="675"/>
      <c r="L6" s="675"/>
      <c r="M6" s="676"/>
      <c r="N6" s="675"/>
      <c r="O6" s="675"/>
      <c r="P6" s="675"/>
      <c r="T6" s="712" t="s">
        <v>124</v>
      </c>
      <c r="U6" s="712"/>
      <c r="V6" s="712"/>
      <c r="W6" s="712"/>
      <c r="X6" s="712"/>
      <c r="Y6" s="712"/>
      <c r="Z6" s="712"/>
      <c r="AA6" s="712"/>
      <c r="AB6" s="713"/>
      <c r="AC6" s="713"/>
      <c r="AD6" s="713"/>
      <c r="AE6" s="713"/>
      <c r="AF6" s="713"/>
      <c r="AG6" s="713"/>
      <c r="AH6" s="713"/>
      <c r="AI6" s="713"/>
      <c r="AJ6" s="713"/>
      <c r="AK6" s="713"/>
      <c r="CK6" s="525"/>
      <c r="CL6"/>
      <c r="CM6"/>
      <c r="CN6"/>
      <c r="CO6"/>
      <c r="CP6"/>
      <c r="CQ6" s="526"/>
      <c r="CR6" s="526"/>
      <c r="CS6"/>
      <c r="CT6"/>
    </row>
    <row r="7" spans="1:101" x14ac:dyDescent="0.3">
      <c r="CK7" s="525"/>
      <c r="CL7"/>
      <c r="CM7"/>
      <c r="CN7"/>
      <c r="CO7"/>
      <c r="CP7"/>
      <c r="CQ7" s="526"/>
      <c r="CR7" s="526"/>
      <c r="CS7"/>
      <c r="CT7"/>
    </row>
    <row r="8" spans="1:101" x14ac:dyDescent="0.3">
      <c r="D8" s="177"/>
      <c r="E8" s="177"/>
      <c r="F8" s="177"/>
      <c r="G8" s="177">
        <v>1</v>
      </c>
      <c r="H8" s="177"/>
      <c r="I8" s="177"/>
      <c r="J8" s="177"/>
      <c r="K8" s="177"/>
      <c r="L8" s="177"/>
      <c r="M8" s="177"/>
      <c r="N8" s="177">
        <v>2</v>
      </c>
      <c r="O8" s="177"/>
      <c r="P8" s="177"/>
      <c r="Q8" s="177"/>
      <c r="R8" s="177"/>
      <c r="S8" s="177"/>
      <c r="T8" s="177"/>
      <c r="U8" s="177">
        <v>3</v>
      </c>
      <c r="V8" s="177"/>
      <c r="W8" s="177"/>
      <c r="X8" s="177"/>
      <c r="Y8" s="177"/>
      <c r="Z8" s="177"/>
      <c r="AA8" s="177"/>
      <c r="AB8" s="177">
        <v>4</v>
      </c>
      <c r="AC8" s="177"/>
      <c r="AD8" s="177"/>
      <c r="AE8" s="177"/>
      <c r="AF8" s="177"/>
      <c r="AG8" s="177"/>
      <c r="AH8" s="177"/>
      <c r="AI8" s="177">
        <v>5</v>
      </c>
      <c r="AJ8" s="177"/>
      <c r="AK8" s="177"/>
      <c r="AL8" s="177"/>
      <c r="AM8" s="177"/>
      <c r="AN8" s="177"/>
      <c r="AO8" s="177"/>
      <c r="AP8" s="177">
        <v>6</v>
      </c>
      <c r="AQ8" s="177"/>
      <c r="AR8" s="177"/>
      <c r="AS8" s="177"/>
      <c r="AT8" s="177"/>
      <c r="AU8" s="177"/>
      <c r="AV8" s="177"/>
      <c r="AW8" s="177">
        <v>7</v>
      </c>
      <c r="AX8" s="177"/>
      <c r="AY8" s="177"/>
      <c r="AZ8" s="177"/>
      <c r="BA8" s="177"/>
      <c r="BB8" s="177"/>
      <c r="BC8" s="177"/>
      <c r="BD8" s="177">
        <v>8</v>
      </c>
      <c r="BE8" s="177"/>
      <c r="BF8" s="177"/>
      <c r="BG8" s="177"/>
      <c r="BH8" s="177"/>
      <c r="BI8" s="177"/>
      <c r="BJ8" s="177"/>
      <c r="BK8" s="177">
        <v>9</v>
      </c>
      <c r="BL8" s="177"/>
      <c r="BM8" s="177"/>
      <c r="BN8" s="177"/>
      <c r="BO8" s="177"/>
      <c r="BP8" s="177"/>
      <c r="BQ8" s="177"/>
      <c r="BR8" s="177">
        <v>10</v>
      </c>
      <c r="BS8" s="177"/>
      <c r="BT8" s="177"/>
      <c r="BU8" s="177"/>
      <c r="BV8" s="177"/>
      <c r="BW8" s="177"/>
      <c r="BX8" s="177"/>
      <c r="BY8" s="177">
        <v>11</v>
      </c>
      <c r="BZ8" s="177"/>
      <c r="CA8" s="177"/>
      <c r="CB8" s="177"/>
      <c r="CC8" s="177"/>
      <c r="CD8" s="177"/>
      <c r="CE8" s="177"/>
      <c r="CF8" s="177">
        <v>12</v>
      </c>
      <c r="CG8" s="177"/>
      <c r="CH8" s="177"/>
      <c r="CI8" s="177"/>
      <c r="CJ8" s="177"/>
      <c r="CK8" s="532"/>
      <c r="CL8" s="532"/>
      <c r="CM8" s="533"/>
      <c r="CN8" s="534"/>
      <c r="CO8" s="534"/>
      <c r="CP8" s="535"/>
      <c r="CQ8" s="533"/>
      <c r="CR8" s="533"/>
      <c r="CS8" s="536"/>
      <c r="CT8" s="537"/>
      <c r="CU8" s="177"/>
      <c r="CV8" s="177"/>
      <c r="CW8" s="177"/>
    </row>
    <row r="9" spans="1:101" ht="18" x14ac:dyDescent="0.3">
      <c r="A9" s="152" t="s">
        <v>87</v>
      </c>
      <c r="E9" s="538" t="s">
        <v>102</v>
      </c>
      <c r="F9" s="539" t="s">
        <v>103</v>
      </c>
      <c r="G9" s="539" t="s">
        <v>104</v>
      </c>
      <c r="H9" s="539" t="s">
        <v>105</v>
      </c>
      <c r="I9" s="540" t="s">
        <v>106</v>
      </c>
      <c r="J9" s="541" t="s">
        <v>40</v>
      </c>
      <c r="K9" s="542" t="s">
        <v>107</v>
      </c>
      <c r="L9" s="543" t="s">
        <v>102</v>
      </c>
      <c r="M9" s="539" t="s">
        <v>103</v>
      </c>
      <c r="N9" s="539" t="s">
        <v>104</v>
      </c>
      <c r="O9" s="539" t="s">
        <v>105</v>
      </c>
      <c r="P9" s="540" t="s">
        <v>106</v>
      </c>
      <c r="Q9" s="541" t="s">
        <v>40</v>
      </c>
      <c r="R9" s="542" t="s">
        <v>107</v>
      </c>
      <c r="S9" s="543" t="s">
        <v>102</v>
      </c>
      <c r="T9" s="539" t="s">
        <v>103</v>
      </c>
      <c r="U9" s="539" t="s">
        <v>104</v>
      </c>
      <c r="V9" s="539" t="s">
        <v>105</v>
      </c>
      <c r="W9" s="540" t="s">
        <v>106</v>
      </c>
      <c r="X9" s="541" t="s">
        <v>40</v>
      </c>
      <c r="Y9" s="542" t="s">
        <v>107</v>
      </c>
      <c r="Z9" s="543" t="s">
        <v>102</v>
      </c>
      <c r="AA9" s="539" t="s">
        <v>103</v>
      </c>
      <c r="AB9" s="539" t="s">
        <v>104</v>
      </c>
      <c r="AC9" s="539" t="s">
        <v>105</v>
      </c>
      <c r="AD9" s="540" t="s">
        <v>106</v>
      </c>
      <c r="AE9" s="544" t="s">
        <v>40</v>
      </c>
      <c r="AF9" s="545" t="s">
        <v>107</v>
      </c>
      <c r="AG9" s="543" t="s">
        <v>102</v>
      </c>
      <c r="AH9" s="539" t="s">
        <v>103</v>
      </c>
      <c r="AI9" s="539" t="s">
        <v>104</v>
      </c>
      <c r="AJ9" s="539" t="s">
        <v>105</v>
      </c>
      <c r="AK9" s="540" t="s">
        <v>106</v>
      </c>
      <c r="AL9" s="541" t="s">
        <v>40</v>
      </c>
      <c r="AM9" s="542" t="s">
        <v>107</v>
      </c>
      <c r="AN9" s="543" t="s">
        <v>102</v>
      </c>
      <c r="AO9" s="539" t="s">
        <v>103</v>
      </c>
      <c r="AP9" s="539" t="s">
        <v>104</v>
      </c>
      <c r="AQ9" s="539" t="s">
        <v>105</v>
      </c>
      <c r="AR9" s="540" t="s">
        <v>106</v>
      </c>
      <c r="AS9" s="541" t="s">
        <v>40</v>
      </c>
      <c r="AT9" s="542" t="s">
        <v>107</v>
      </c>
      <c r="AU9" s="538" t="s">
        <v>102</v>
      </c>
      <c r="AV9" s="539" t="s">
        <v>103</v>
      </c>
      <c r="AW9" s="539" t="s">
        <v>104</v>
      </c>
      <c r="AX9" s="539" t="s">
        <v>105</v>
      </c>
      <c r="AY9" s="540" t="s">
        <v>106</v>
      </c>
      <c r="AZ9" s="544" t="s">
        <v>40</v>
      </c>
      <c r="BA9" s="545" t="s">
        <v>107</v>
      </c>
      <c r="BB9" s="543" t="s">
        <v>102</v>
      </c>
      <c r="BC9" s="539" t="s">
        <v>103</v>
      </c>
      <c r="BD9" s="539" t="s">
        <v>104</v>
      </c>
      <c r="BE9" s="539" t="s">
        <v>105</v>
      </c>
      <c r="BF9" s="540" t="s">
        <v>106</v>
      </c>
      <c r="BG9" s="541" t="s">
        <v>40</v>
      </c>
      <c r="BH9" s="542" t="s">
        <v>107</v>
      </c>
      <c r="BI9" s="543" t="s">
        <v>102</v>
      </c>
      <c r="BJ9" s="539" t="s">
        <v>103</v>
      </c>
      <c r="BK9" s="539" t="s">
        <v>104</v>
      </c>
      <c r="BL9" s="539" t="s">
        <v>105</v>
      </c>
      <c r="BM9" s="540" t="s">
        <v>106</v>
      </c>
      <c r="BN9" s="541" t="s">
        <v>40</v>
      </c>
      <c r="BO9" s="542" t="s">
        <v>107</v>
      </c>
      <c r="BP9" s="543" t="s">
        <v>102</v>
      </c>
      <c r="BQ9" s="539" t="s">
        <v>103</v>
      </c>
      <c r="BR9" s="539" t="s">
        <v>104</v>
      </c>
      <c r="BS9" s="539" t="s">
        <v>105</v>
      </c>
      <c r="BT9" s="540" t="s">
        <v>106</v>
      </c>
      <c r="BU9" s="541" t="s">
        <v>40</v>
      </c>
      <c r="BV9" s="542" t="s">
        <v>107</v>
      </c>
      <c r="BW9" s="543" t="s">
        <v>102</v>
      </c>
      <c r="BX9" s="539" t="s">
        <v>103</v>
      </c>
      <c r="BY9" s="539" t="s">
        <v>104</v>
      </c>
      <c r="BZ9" s="539" t="s">
        <v>105</v>
      </c>
      <c r="CA9" s="540" t="s">
        <v>106</v>
      </c>
      <c r="CB9" s="541" t="s">
        <v>40</v>
      </c>
      <c r="CC9" s="542" t="s">
        <v>107</v>
      </c>
      <c r="CD9" s="543" t="s">
        <v>102</v>
      </c>
      <c r="CE9" s="539" t="s">
        <v>103</v>
      </c>
      <c r="CF9" s="539" t="s">
        <v>104</v>
      </c>
      <c r="CG9" s="539" t="s">
        <v>105</v>
      </c>
      <c r="CH9" s="540" t="s">
        <v>106</v>
      </c>
      <c r="CI9" s="541" t="s">
        <v>40</v>
      </c>
      <c r="CJ9" s="542" t="s">
        <v>107</v>
      </c>
      <c r="CK9" s="546" t="s">
        <v>28</v>
      </c>
      <c r="CL9" s="547"/>
      <c r="CM9" s="548"/>
      <c r="CN9" s="549"/>
      <c r="CO9" s="550"/>
      <c r="CP9" s="551" t="s">
        <v>40</v>
      </c>
      <c r="CQ9" s="643" t="s">
        <v>67</v>
      </c>
      <c r="CR9" s="179" t="s">
        <v>48</v>
      </c>
      <c r="CS9" s="553" t="s">
        <v>50</v>
      </c>
      <c r="CT9" s="554"/>
      <c r="CU9" s="555" t="s">
        <v>108</v>
      </c>
      <c r="CV9" s="556" t="s">
        <v>109</v>
      </c>
      <c r="CW9" s="557" t="s">
        <v>110</v>
      </c>
    </row>
    <row r="10" spans="1:101" ht="18" x14ac:dyDescent="0.3">
      <c r="B10" s="310">
        <v>1</v>
      </c>
      <c r="C10" s="310" t="s">
        <v>111</v>
      </c>
      <c r="D10" s="558">
        <v>1</v>
      </c>
      <c r="E10" s="399" t="s">
        <v>40</v>
      </c>
      <c r="F10" s="400" t="s">
        <v>40</v>
      </c>
      <c r="G10" s="401"/>
      <c r="H10" s="402"/>
      <c r="I10" s="403" t="s">
        <v>40</v>
      </c>
      <c r="J10" s="404" t="s">
        <v>50</v>
      </c>
      <c r="K10" s="405" t="s">
        <v>50</v>
      </c>
      <c r="L10" s="413"/>
      <c r="M10" s="414"/>
      <c r="N10" s="162" t="s">
        <v>28</v>
      </c>
      <c r="O10" s="162" t="s">
        <v>28</v>
      </c>
      <c r="P10" s="415" t="s">
        <v>28</v>
      </c>
      <c r="Q10" s="416"/>
      <c r="R10" s="417"/>
      <c r="S10" s="161" t="s">
        <v>28</v>
      </c>
      <c r="T10" s="162" t="s">
        <v>28</v>
      </c>
      <c r="U10" s="400" t="s">
        <v>40</v>
      </c>
      <c r="V10" s="402"/>
      <c r="W10" s="401"/>
      <c r="X10" s="179" t="s">
        <v>48</v>
      </c>
      <c r="Y10" s="181" t="s">
        <v>48</v>
      </c>
      <c r="Z10" s="399" t="s">
        <v>40</v>
      </c>
      <c r="AA10" s="427"/>
      <c r="AB10" s="400" t="s">
        <v>40</v>
      </c>
      <c r="AC10" s="400" t="s">
        <v>40</v>
      </c>
      <c r="AD10" s="403" t="s">
        <v>40</v>
      </c>
      <c r="AE10" s="428"/>
      <c r="AF10" s="429"/>
      <c r="AG10" s="161" t="s">
        <v>28</v>
      </c>
      <c r="AH10" s="162" t="s">
        <v>28</v>
      </c>
      <c r="AI10" s="162" t="s">
        <v>28</v>
      </c>
      <c r="AJ10" s="162" t="s">
        <v>28</v>
      </c>
      <c r="AK10" s="559"/>
      <c r="AL10" s="179" t="s">
        <v>48</v>
      </c>
      <c r="AM10" s="181" t="s">
        <v>48</v>
      </c>
      <c r="AN10" s="161" t="s">
        <v>28</v>
      </c>
      <c r="AO10" s="162" t="s">
        <v>28</v>
      </c>
      <c r="AP10" s="442"/>
      <c r="AQ10" s="162" t="s">
        <v>28</v>
      </c>
      <c r="AR10" s="415" t="s">
        <v>28</v>
      </c>
      <c r="AS10" s="443"/>
      <c r="AT10" s="444"/>
      <c r="AU10" s="560" t="s">
        <v>67</v>
      </c>
      <c r="AV10" s="470" t="s">
        <v>67</v>
      </c>
      <c r="AW10" s="470" t="s">
        <v>67</v>
      </c>
      <c r="AX10" s="470" t="s">
        <v>67</v>
      </c>
      <c r="AY10" s="559"/>
      <c r="AZ10" s="131" t="s">
        <v>50</v>
      </c>
      <c r="BA10" s="132" t="s">
        <v>50</v>
      </c>
      <c r="BB10" s="453"/>
      <c r="BC10" s="400" t="s">
        <v>40</v>
      </c>
      <c r="BD10" s="400" t="s">
        <v>40</v>
      </c>
      <c r="BE10" s="400" t="s">
        <v>40</v>
      </c>
      <c r="BF10" s="403" t="s">
        <v>40</v>
      </c>
      <c r="BG10" s="454"/>
      <c r="BH10" s="455"/>
      <c r="BI10" s="161" t="s">
        <v>28</v>
      </c>
      <c r="BJ10" s="162" t="s">
        <v>28</v>
      </c>
      <c r="BK10" s="561"/>
      <c r="BL10" s="162" t="s">
        <v>28</v>
      </c>
      <c r="BM10" s="415" t="s">
        <v>28</v>
      </c>
      <c r="BN10" s="179" t="s">
        <v>48</v>
      </c>
      <c r="BO10" s="181" t="s">
        <v>48</v>
      </c>
      <c r="BP10" s="461"/>
      <c r="BQ10" s="401"/>
      <c r="BR10" s="162" t="s">
        <v>28</v>
      </c>
      <c r="BS10" s="162" t="s">
        <v>28</v>
      </c>
      <c r="BT10" s="415" t="s">
        <v>28</v>
      </c>
      <c r="BU10" s="462"/>
      <c r="BV10" s="463"/>
      <c r="BW10" s="161" t="s">
        <v>28</v>
      </c>
      <c r="BX10" s="162" t="s">
        <v>28</v>
      </c>
      <c r="BY10" s="162" t="s">
        <v>28</v>
      </c>
      <c r="BZ10" s="162" t="s">
        <v>28</v>
      </c>
      <c r="CA10" s="562"/>
      <c r="CB10" s="179" t="s">
        <v>48</v>
      </c>
      <c r="CC10" s="181" t="s">
        <v>48</v>
      </c>
      <c r="CD10" s="461"/>
      <c r="CE10" s="470" t="s">
        <v>67</v>
      </c>
      <c r="CF10" s="470" t="s">
        <v>67</v>
      </c>
      <c r="CG10" s="470" t="s">
        <v>67</v>
      </c>
      <c r="CH10" s="471" t="s">
        <v>67</v>
      </c>
      <c r="CI10" s="428"/>
      <c r="CJ10" s="429"/>
      <c r="CK10" s="563">
        <f>COUNTIF($E10:$CJ10,"M")</f>
        <v>24</v>
      </c>
      <c r="CL10" s="564"/>
      <c r="CM10" s="565"/>
      <c r="CN10" s="566"/>
      <c r="CO10" s="566"/>
      <c r="CP10" s="567">
        <f>COUNTIF($E10:$CJ10,"S")</f>
        <v>12</v>
      </c>
      <c r="CQ10" s="568">
        <f>COUNTIF($E10:$CJ10,"X")</f>
        <v>8</v>
      </c>
      <c r="CR10" s="563">
        <f>COUNTIF($E10:$CJ10,"Mw")</f>
        <v>8</v>
      </c>
      <c r="CS10" s="569">
        <f>COUNTIF($E10:$CJ10,"Sw")</f>
        <v>4</v>
      </c>
      <c r="CT10" s="570"/>
      <c r="CU10" s="571"/>
      <c r="CW10" s="572"/>
    </row>
    <row r="11" spans="1:101" ht="18" x14ac:dyDescent="0.3">
      <c r="B11" s="191"/>
      <c r="C11" s="191"/>
      <c r="D11" s="573"/>
      <c r="E11" s="432">
        <v>7.5</v>
      </c>
      <c r="F11" s="434">
        <v>7.5</v>
      </c>
      <c r="G11" s="465"/>
      <c r="H11" s="574"/>
      <c r="I11" s="435">
        <v>7.5</v>
      </c>
      <c r="J11" s="334">
        <v>7.5</v>
      </c>
      <c r="K11" s="247">
        <v>7.5</v>
      </c>
      <c r="L11" s="418"/>
      <c r="M11" s="419"/>
      <c r="N11" s="420">
        <v>7.5</v>
      </c>
      <c r="O11" s="420">
        <v>7.5</v>
      </c>
      <c r="P11" s="421">
        <v>7.5</v>
      </c>
      <c r="Q11" s="422"/>
      <c r="R11" s="423"/>
      <c r="S11" s="445">
        <v>7.5</v>
      </c>
      <c r="T11" s="420">
        <v>7.5</v>
      </c>
      <c r="U11" s="434">
        <v>7.5</v>
      </c>
      <c r="V11" s="574"/>
      <c r="W11" s="465"/>
      <c r="X11" s="503">
        <v>7.5</v>
      </c>
      <c r="Y11" s="575">
        <v>7.5</v>
      </c>
      <c r="Z11" s="432">
        <v>7.5</v>
      </c>
      <c r="AA11" s="433"/>
      <c r="AB11" s="434">
        <v>7.5</v>
      </c>
      <c r="AC11" s="434">
        <v>7.5</v>
      </c>
      <c r="AD11" s="435">
        <v>7.5</v>
      </c>
      <c r="AE11" s="436"/>
      <c r="AF11" s="437"/>
      <c r="AG11" s="445">
        <v>7.5</v>
      </c>
      <c r="AH11" s="420">
        <v>7.5</v>
      </c>
      <c r="AI11" s="420">
        <v>7.5</v>
      </c>
      <c r="AJ11" s="420">
        <v>7.5</v>
      </c>
      <c r="AK11" s="576"/>
      <c r="AL11" s="503">
        <v>7.5</v>
      </c>
      <c r="AM11" s="575">
        <v>7.5</v>
      </c>
      <c r="AN11" s="445">
        <v>7.5</v>
      </c>
      <c r="AO11" s="420">
        <v>7.5</v>
      </c>
      <c r="AP11" s="446"/>
      <c r="AQ11" s="420">
        <v>7.5</v>
      </c>
      <c r="AR11" s="421">
        <v>7.5</v>
      </c>
      <c r="AS11" s="447"/>
      <c r="AT11" s="448"/>
      <c r="AU11" s="245">
        <v>7.5</v>
      </c>
      <c r="AV11" s="246">
        <v>7.5</v>
      </c>
      <c r="AW11" s="246">
        <v>7.5</v>
      </c>
      <c r="AX11" s="246">
        <v>7.5</v>
      </c>
      <c r="AY11" s="576"/>
      <c r="AZ11" s="125">
        <v>7.5</v>
      </c>
      <c r="BA11" s="126">
        <v>7.5</v>
      </c>
      <c r="BB11" s="456"/>
      <c r="BC11" s="434">
        <v>7.5</v>
      </c>
      <c r="BD11" s="434">
        <v>7.5</v>
      </c>
      <c r="BE11" s="434">
        <v>7.5</v>
      </c>
      <c r="BF11" s="435">
        <v>7.5</v>
      </c>
      <c r="BG11" s="457"/>
      <c r="BH11" s="458"/>
      <c r="BI11" s="445">
        <v>7.5</v>
      </c>
      <c r="BJ11" s="420">
        <v>7.5</v>
      </c>
      <c r="BK11" s="446"/>
      <c r="BL11" s="420">
        <v>7.5</v>
      </c>
      <c r="BM11" s="421">
        <v>7.5</v>
      </c>
      <c r="BN11" s="503">
        <v>7.5</v>
      </c>
      <c r="BO11" s="575">
        <v>7.5</v>
      </c>
      <c r="BP11" s="464"/>
      <c r="BQ11" s="465"/>
      <c r="BR11" s="420">
        <v>7.5</v>
      </c>
      <c r="BS11" s="420">
        <v>7.5</v>
      </c>
      <c r="BT11" s="421">
        <v>7.5</v>
      </c>
      <c r="BU11" s="466"/>
      <c r="BV11" s="467"/>
      <c r="BW11" s="445">
        <v>7.5</v>
      </c>
      <c r="BX11" s="420">
        <v>7.5</v>
      </c>
      <c r="BY11" s="420">
        <v>7.5</v>
      </c>
      <c r="BZ11" s="420">
        <v>7.5</v>
      </c>
      <c r="CA11" s="577"/>
      <c r="CB11" s="503">
        <v>7.5</v>
      </c>
      <c r="CC11" s="575">
        <v>7.5</v>
      </c>
      <c r="CD11" s="464"/>
      <c r="CE11" s="246">
        <v>7.5</v>
      </c>
      <c r="CF11" s="246">
        <v>7.5</v>
      </c>
      <c r="CG11" s="246">
        <v>7.5</v>
      </c>
      <c r="CH11" s="472">
        <v>7.5</v>
      </c>
      <c r="CI11" s="456"/>
      <c r="CJ11" s="473"/>
      <c r="CK11" s="578"/>
      <c r="CL11" s="579"/>
      <c r="CM11" s="580"/>
      <c r="CN11" s="581"/>
      <c r="CO11" s="581"/>
      <c r="CP11" s="582"/>
      <c r="CQ11" s="583"/>
      <c r="CR11" s="578"/>
      <c r="CS11" s="584"/>
      <c r="CT11" s="585"/>
      <c r="CU11" s="586">
        <f>SUM(E11:CJ11)</f>
        <v>420</v>
      </c>
      <c r="CV11" s="587">
        <f>35*12*D10</f>
        <v>420</v>
      </c>
      <c r="CW11" s="588">
        <f>CU11-CV11</f>
        <v>0</v>
      </c>
    </row>
    <row r="12" spans="1:101" ht="18" x14ac:dyDescent="0.3">
      <c r="B12" s="310">
        <v>2</v>
      </c>
      <c r="C12" s="310" t="s">
        <v>112</v>
      </c>
      <c r="D12" s="558">
        <v>1</v>
      </c>
      <c r="E12" s="461"/>
      <c r="F12" s="470" t="s">
        <v>67</v>
      </c>
      <c r="G12" s="470" t="s">
        <v>67</v>
      </c>
      <c r="H12" s="470" t="s">
        <v>67</v>
      </c>
      <c r="I12" s="471" t="s">
        <v>67</v>
      </c>
      <c r="J12" s="428"/>
      <c r="K12" s="429"/>
      <c r="L12" s="399" t="s">
        <v>40</v>
      </c>
      <c r="M12" s="400" t="s">
        <v>40</v>
      </c>
      <c r="N12" s="401"/>
      <c r="O12" s="402"/>
      <c r="P12" s="697" t="s">
        <v>28</v>
      </c>
      <c r="Q12" s="404" t="s">
        <v>50</v>
      </c>
      <c r="R12" s="405" t="s">
        <v>50</v>
      </c>
      <c r="S12" s="413"/>
      <c r="T12" s="414"/>
      <c r="U12" s="162" t="s">
        <v>28</v>
      </c>
      <c r="V12" s="162" t="s">
        <v>28</v>
      </c>
      <c r="W12" s="415" t="s">
        <v>28</v>
      </c>
      <c r="X12" s="416"/>
      <c r="Y12" s="417"/>
      <c r="Z12" s="161" t="s">
        <v>28</v>
      </c>
      <c r="AA12" s="162" t="s">
        <v>28</v>
      </c>
      <c r="AB12" s="698" t="s">
        <v>28</v>
      </c>
      <c r="AC12" s="402"/>
      <c r="AD12" s="401"/>
      <c r="AE12" s="179" t="s">
        <v>48</v>
      </c>
      <c r="AF12" s="181" t="s">
        <v>48</v>
      </c>
      <c r="AG12" s="399" t="s">
        <v>40</v>
      </c>
      <c r="AH12" s="427"/>
      <c r="AI12" s="400" t="s">
        <v>40</v>
      </c>
      <c r="AJ12" s="400" t="s">
        <v>40</v>
      </c>
      <c r="AK12" s="403" t="s">
        <v>40</v>
      </c>
      <c r="AL12" s="428"/>
      <c r="AM12" s="429"/>
      <c r="AN12" s="161" t="s">
        <v>28</v>
      </c>
      <c r="AO12" s="162" t="s">
        <v>28</v>
      </c>
      <c r="AP12" s="162" t="s">
        <v>28</v>
      </c>
      <c r="AQ12" s="162" t="s">
        <v>28</v>
      </c>
      <c r="AR12" s="559"/>
      <c r="AS12" s="179" t="s">
        <v>48</v>
      </c>
      <c r="AT12" s="181" t="s">
        <v>48</v>
      </c>
      <c r="AU12" s="161" t="s">
        <v>28</v>
      </c>
      <c r="AV12" s="162" t="s">
        <v>28</v>
      </c>
      <c r="AW12" s="442"/>
      <c r="AX12" s="162" t="s">
        <v>28</v>
      </c>
      <c r="AY12" s="415" t="s">
        <v>28</v>
      </c>
      <c r="AZ12" s="443"/>
      <c r="BA12" s="444"/>
      <c r="BB12" s="560" t="s">
        <v>67</v>
      </c>
      <c r="BC12" s="470" t="s">
        <v>67</v>
      </c>
      <c r="BD12" s="470" t="s">
        <v>67</v>
      </c>
      <c r="BE12" s="470" t="s">
        <v>67</v>
      </c>
      <c r="BF12" s="559"/>
      <c r="BG12" s="131" t="s">
        <v>50</v>
      </c>
      <c r="BH12" s="132" t="s">
        <v>50</v>
      </c>
      <c r="BI12" s="453"/>
      <c r="BJ12" s="400" t="s">
        <v>40</v>
      </c>
      <c r="BK12" s="400" t="s">
        <v>40</v>
      </c>
      <c r="BL12" s="400" t="s">
        <v>40</v>
      </c>
      <c r="BM12" s="403" t="s">
        <v>40</v>
      </c>
      <c r="BN12" s="454"/>
      <c r="BO12" s="455"/>
      <c r="BP12" s="161" t="s">
        <v>28</v>
      </c>
      <c r="BQ12" s="162" t="s">
        <v>28</v>
      </c>
      <c r="BR12" s="561"/>
      <c r="BS12" s="162" t="s">
        <v>28</v>
      </c>
      <c r="BT12" s="415" t="s">
        <v>28</v>
      </c>
      <c r="BU12" s="179" t="s">
        <v>48</v>
      </c>
      <c r="BV12" s="181" t="s">
        <v>48</v>
      </c>
      <c r="BW12" s="461"/>
      <c r="BX12" s="401"/>
      <c r="BY12" s="162" t="s">
        <v>28</v>
      </c>
      <c r="BZ12" s="162" t="s">
        <v>28</v>
      </c>
      <c r="CA12" s="415" t="s">
        <v>28</v>
      </c>
      <c r="CB12" s="462"/>
      <c r="CC12" s="463"/>
      <c r="CD12" s="161" t="s">
        <v>28</v>
      </c>
      <c r="CE12" s="162" t="s">
        <v>28</v>
      </c>
      <c r="CF12" s="162" t="s">
        <v>28</v>
      </c>
      <c r="CG12" s="162" t="s">
        <v>28</v>
      </c>
      <c r="CH12" s="562"/>
      <c r="CI12" s="179" t="s">
        <v>48</v>
      </c>
      <c r="CJ12" s="181" t="s">
        <v>48</v>
      </c>
      <c r="CK12" s="589">
        <f>COUNTIF($E12:$CJ12,"M")</f>
        <v>26</v>
      </c>
      <c r="CL12" s="590"/>
      <c r="CM12" s="591"/>
      <c r="CN12" s="592"/>
      <c r="CO12" s="592"/>
      <c r="CP12" s="593">
        <f>COUNTIF($E12:$CJ12,"S")</f>
        <v>10</v>
      </c>
      <c r="CQ12" s="594">
        <f>COUNTIF($E12:$CJ12,"X")</f>
        <v>8</v>
      </c>
      <c r="CR12" s="589">
        <f>COUNTIF($E12:$CJ12,"Mw")</f>
        <v>8</v>
      </c>
      <c r="CS12" s="595">
        <f>COUNTIF($E12:$CJ12,"Sw")</f>
        <v>4</v>
      </c>
      <c r="CT12" s="596"/>
      <c r="CU12" s="597"/>
      <c r="CV12" s="598"/>
      <c r="CW12" s="599"/>
    </row>
    <row r="13" spans="1:101" ht="18" x14ac:dyDescent="0.3">
      <c r="B13" s="600"/>
      <c r="C13" s="600"/>
      <c r="D13" s="601"/>
      <c r="E13" s="464"/>
      <c r="F13" s="246">
        <v>7.5</v>
      </c>
      <c r="G13" s="246">
        <v>7.5</v>
      </c>
      <c r="H13" s="246">
        <v>7.5</v>
      </c>
      <c r="I13" s="472">
        <v>7.5</v>
      </c>
      <c r="J13" s="456"/>
      <c r="K13" s="473"/>
      <c r="L13" s="432">
        <v>7.5</v>
      </c>
      <c r="M13" s="434">
        <v>7.5</v>
      </c>
      <c r="N13" s="465"/>
      <c r="O13" s="574"/>
      <c r="P13" s="699">
        <v>7.5</v>
      </c>
      <c r="Q13" s="334">
        <v>7.5</v>
      </c>
      <c r="R13" s="247">
        <v>7.5</v>
      </c>
      <c r="S13" s="418"/>
      <c r="T13" s="419"/>
      <c r="U13" s="420">
        <v>7.5</v>
      </c>
      <c r="V13" s="420">
        <v>7.5</v>
      </c>
      <c r="W13" s="421">
        <v>7.5</v>
      </c>
      <c r="X13" s="422"/>
      <c r="Y13" s="423"/>
      <c r="Z13" s="445">
        <v>7.5</v>
      </c>
      <c r="AA13" s="420">
        <v>7.5</v>
      </c>
      <c r="AB13" s="700">
        <v>7.5</v>
      </c>
      <c r="AC13" s="574"/>
      <c r="AD13" s="465"/>
      <c r="AE13" s="503">
        <v>7.5</v>
      </c>
      <c r="AF13" s="575">
        <v>7.5</v>
      </c>
      <c r="AG13" s="432">
        <v>7.5</v>
      </c>
      <c r="AH13" s="433"/>
      <c r="AI13" s="434">
        <v>7.5</v>
      </c>
      <c r="AJ13" s="434">
        <v>7.5</v>
      </c>
      <c r="AK13" s="435">
        <v>7.5</v>
      </c>
      <c r="AL13" s="436"/>
      <c r="AM13" s="437"/>
      <c r="AN13" s="445">
        <v>7.5</v>
      </c>
      <c r="AO13" s="420">
        <v>7.5</v>
      </c>
      <c r="AP13" s="420">
        <v>7.5</v>
      </c>
      <c r="AQ13" s="420">
        <v>7.5</v>
      </c>
      <c r="AR13" s="576"/>
      <c r="AS13" s="503">
        <v>7.5</v>
      </c>
      <c r="AT13" s="575">
        <v>7.5</v>
      </c>
      <c r="AU13" s="445">
        <v>7.5</v>
      </c>
      <c r="AV13" s="420">
        <v>7.5</v>
      </c>
      <c r="AW13" s="446"/>
      <c r="AX13" s="420">
        <v>7.5</v>
      </c>
      <c r="AY13" s="421">
        <v>7.5</v>
      </c>
      <c r="AZ13" s="447"/>
      <c r="BA13" s="448"/>
      <c r="BB13" s="245">
        <v>7.5</v>
      </c>
      <c r="BC13" s="246">
        <v>7.5</v>
      </c>
      <c r="BD13" s="246">
        <v>7.5</v>
      </c>
      <c r="BE13" s="246">
        <v>7.5</v>
      </c>
      <c r="BF13" s="576"/>
      <c r="BG13" s="125">
        <v>7.5</v>
      </c>
      <c r="BH13" s="126">
        <v>7.5</v>
      </c>
      <c r="BI13" s="456"/>
      <c r="BJ13" s="434">
        <v>7.5</v>
      </c>
      <c r="BK13" s="434">
        <v>7.5</v>
      </c>
      <c r="BL13" s="434">
        <v>7.5</v>
      </c>
      <c r="BM13" s="435">
        <v>7.5</v>
      </c>
      <c r="BN13" s="457"/>
      <c r="BO13" s="458"/>
      <c r="BP13" s="445">
        <v>7.5</v>
      </c>
      <c r="BQ13" s="420">
        <v>7.5</v>
      </c>
      <c r="BR13" s="446"/>
      <c r="BS13" s="420">
        <v>7.5</v>
      </c>
      <c r="BT13" s="421">
        <v>7.5</v>
      </c>
      <c r="BU13" s="503">
        <v>7.5</v>
      </c>
      <c r="BV13" s="575">
        <v>7.5</v>
      </c>
      <c r="BW13" s="464"/>
      <c r="BX13" s="465"/>
      <c r="BY13" s="420">
        <v>7.5</v>
      </c>
      <c r="BZ13" s="420">
        <v>7.5</v>
      </c>
      <c r="CA13" s="421">
        <v>7.5</v>
      </c>
      <c r="CB13" s="466"/>
      <c r="CC13" s="467"/>
      <c r="CD13" s="445">
        <v>7.5</v>
      </c>
      <c r="CE13" s="420">
        <v>7.5</v>
      </c>
      <c r="CF13" s="420">
        <v>7.5</v>
      </c>
      <c r="CG13" s="420">
        <v>7.5</v>
      </c>
      <c r="CH13" s="577"/>
      <c r="CI13" s="503">
        <v>7.5</v>
      </c>
      <c r="CJ13" s="575">
        <v>7.5</v>
      </c>
      <c r="CK13" s="578"/>
      <c r="CL13" s="579"/>
      <c r="CM13" s="580"/>
      <c r="CN13" s="581"/>
      <c r="CO13" s="581"/>
      <c r="CP13" s="582"/>
      <c r="CQ13" s="583"/>
      <c r="CR13" s="578"/>
      <c r="CS13" s="584"/>
      <c r="CT13" s="585"/>
      <c r="CU13" s="602">
        <f>SUM(E13:CJ13)</f>
        <v>420</v>
      </c>
      <c r="CV13" s="603">
        <f>35*12*D12</f>
        <v>420</v>
      </c>
      <c r="CW13" s="604">
        <f>CU13-CV13</f>
        <v>0</v>
      </c>
    </row>
    <row r="14" spans="1:101" ht="18" x14ac:dyDescent="0.3">
      <c r="B14" s="310">
        <v>3</v>
      </c>
      <c r="C14" s="310" t="s">
        <v>113</v>
      </c>
      <c r="D14" s="558">
        <v>1</v>
      </c>
      <c r="E14" s="161" t="s">
        <v>28</v>
      </c>
      <c r="F14" s="162" t="s">
        <v>28</v>
      </c>
      <c r="G14" s="162" t="s">
        <v>28</v>
      </c>
      <c r="H14" s="701"/>
      <c r="I14" s="697" t="s">
        <v>28</v>
      </c>
      <c r="J14" s="179" t="s">
        <v>48</v>
      </c>
      <c r="K14" s="181" t="s">
        <v>48</v>
      </c>
      <c r="L14" s="461"/>
      <c r="M14" s="470" t="s">
        <v>67</v>
      </c>
      <c r="N14" s="470" t="s">
        <v>67</v>
      </c>
      <c r="O14" s="470" t="s">
        <v>67</v>
      </c>
      <c r="P14" s="471" t="s">
        <v>67</v>
      </c>
      <c r="Q14" s="428"/>
      <c r="R14" s="429"/>
      <c r="S14" s="399" t="s">
        <v>40</v>
      </c>
      <c r="T14" s="400" t="s">
        <v>40</v>
      </c>
      <c r="U14" s="401"/>
      <c r="V14" s="402"/>
      <c r="W14" s="403" t="s">
        <v>40</v>
      </c>
      <c r="X14" s="404" t="s">
        <v>50</v>
      </c>
      <c r="Y14" s="405" t="s">
        <v>50</v>
      </c>
      <c r="Z14" s="413"/>
      <c r="AA14" s="414"/>
      <c r="AB14" s="162" t="s">
        <v>28</v>
      </c>
      <c r="AC14" s="162" t="s">
        <v>28</v>
      </c>
      <c r="AD14" s="415" t="s">
        <v>28</v>
      </c>
      <c r="AE14" s="416"/>
      <c r="AF14" s="417"/>
      <c r="AG14" s="161" t="s">
        <v>28</v>
      </c>
      <c r="AH14" s="162" t="s">
        <v>28</v>
      </c>
      <c r="AI14" s="400" t="s">
        <v>40</v>
      </c>
      <c r="AJ14" s="402"/>
      <c r="AK14" s="401"/>
      <c r="AL14" s="179" t="s">
        <v>48</v>
      </c>
      <c r="AM14" s="181" t="s">
        <v>48</v>
      </c>
      <c r="AN14" s="399" t="s">
        <v>40</v>
      </c>
      <c r="AO14" s="427"/>
      <c r="AP14" s="400" t="s">
        <v>40</v>
      </c>
      <c r="AQ14" s="400" t="s">
        <v>40</v>
      </c>
      <c r="AR14" s="403" t="s">
        <v>40</v>
      </c>
      <c r="AS14" s="428"/>
      <c r="AT14" s="429"/>
      <c r="AU14" s="161" t="s">
        <v>28</v>
      </c>
      <c r="AV14" s="162" t="s">
        <v>28</v>
      </c>
      <c r="AW14" s="162" t="s">
        <v>28</v>
      </c>
      <c r="AX14" s="162" t="s">
        <v>28</v>
      </c>
      <c r="AY14" s="559"/>
      <c r="AZ14" s="179" t="s">
        <v>48</v>
      </c>
      <c r="BA14" s="181" t="s">
        <v>48</v>
      </c>
      <c r="BB14" s="161" t="s">
        <v>28</v>
      </c>
      <c r="BC14" s="162" t="s">
        <v>28</v>
      </c>
      <c r="BD14" s="442"/>
      <c r="BE14" s="162" t="s">
        <v>28</v>
      </c>
      <c r="BF14" s="415" t="s">
        <v>28</v>
      </c>
      <c r="BG14" s="443"/>
      <c r="BH14" s="444"/>
      <c r="BI14" s="560" t="s">
        <v>67</v>
      </c>
      <c r="BJ14" s="470" t="s">
        <v>67</v>
      </c>
      <c r="BK14" s="470" t="s">
        <v>67</v>
      </c>
      <c r="BL14" s="470" t="s">
        <v>67</v>
      </c>
      <c r="BM14" s="559"/>
      <c r="BN14" s="131" t="s">
        <v>50</v>
      </c>
      <c r="BO14" s="132" t="s">
        <v>50</v>
      </c>
      <c r="BP14" s="453"/>
      <c r="BQ14" s="400" t="s">
        <v>40</v>
      </c>
      <c r="BR14" s="400" t="s">
        <v>40</v>
      </c>
      <c r="BS14" s="400" t="s">
        <v>40</v>
      </c>
      <c r="BT14" s="403" t="s">
        <v>40</v>
      </c>
      <c r="BU14" s="454"/>
      <c r="BV14" s="455"/>
      <c r="BW14" s="161" t="s">
        <v>28</v>
      </c>
      <c r="BX14" s="162" t="s">
        <v>28</v>
      </c>
      <c r="BY14" s="561"/>
      <c r="BZ14" s="162" t="s">
        <v>28</v>
      </c>
      <c r="CA14" s="415" t="s">
        <v>28</v>
      </c>
      <c r="CB14" s="179" t="s">
        <v>48</v>
      </c>
      <c r="CC14" s="181" t="s">
        <v>48</v>
      </c>
      <c r="CD14" s="461"/>
      <c r="CE14" s="401"/>
      <c r="CF14" s="162" t="s">
        <v>28</v>
      </c>
      <c r="CG14" s="162" t="s">
        <v>28</v>
      </c>
      <c r="CH14" s="415" t="s">
        <v>28</v>
      </c>
      <c r="CI14" s="462"/>
      <c r="CJ14" s="463"/>
      <c r="CK14" s="589">
        <f>COUNTIF($E14:$CJ14,"M")</f>
        <v>24</v>
      </c>
      <c r="CL14" s="590"/>
      <c r="CM14" s="591"/>
      <c r="CN14" s="592"/>
      <c r="CO14" s="592"/>
      <c r="CP14" s="593">
        <f>COUNTIF($E14:$CJ14,"S")</f>
        <v>12</v>
      </c>
      <c r="CQ14" s="594">
        <f>COUNTIF($E14:$CJ14,"X")</f>
        <v>8</v>
      </c>
      <c r="CR14" s="589">
        <f>COUNTIF($E14:$CJ14,"Mw")</f>
        <v>8</v>
      </c>
      <c r="CS14" s="595">
        <f>COUNTIF($E14:$CJ14,"Sw")</f>
        <v>4</v>
      </c>
      <c r="CT14" s="596"/>
      <c r="CU14" s="597"/>
      <c r="CV14" s="598"/>
      <c r="CW14" s="599"/>
    </row>
    <row r="15" spans="1:101" ht="18" x14ac:dyDescent="0.3">
      <c r="B15" s="600"/>
      <c r="C15" s="600"/>
      <c r="D15" s="601"/>
      <c r="E15" s="445">
        <v>7.5</v>
      </c>
      <c r="F15" s="420">
        <v>7.5</v>
      </c>
      <c r="G15" s="420">
        <v>7.5</v>
      </c>
      <c r="H15" s="702"/>
      <c r="I15" s="699">
        <v>7.5</v>
      </c>
      <c r="J15" s="503">
        <v>7.5</v>
      </c>
      <c r="K15" s="575">
        <v>7.5</v>
      </c>
      <c r="L15" s="464"/>
      <c r="M15" s="246">
        <v>7.5</v>
      </c>
      <c r="N15" s="246">
        <v>7.5</v>
      </c>
      <c r="O15" s="246">
        <v>7.5</v>
      </c>
      <c r="P15" s="472">
        <v>7.5</v>
      </c>
      <c r="Q15" s="456"/>
      <c r="R15" s="473"/>
      <c r="S15" s="432">
        <v>7.5</v>
      </c>
      <c r="T15" s="434">
        <v>7.5</v>
      </c>
      <c r="U15" s="465"/>
      <c r="V15" s="574"/>
      <c r="W15" s="435">
        <v>7.5</v>
      </c>
      <c r="X15" s="334">
        <v>7.5</v>
      </c>
      <c r="Y15" s="247">
        <v>7.5</v>
      </c>
      <c r="Z15" s="418"/>
      <c r="AA15" s="419"/>
      <c r="AB15" s="420">
        <v>7.5</v>
      </c>
      <c r="AC15" s="420">
        <v>7.5</v>
      </c>
      <c r="AD15" s="421">
        <v>7.5</v>
      </c>
      <c r="AE15" s="422"/>
      <c r="AF15" s="423"/>
      <c r="AG15" s="445">
        <v>7.5</v>
      </c>
      <c r="AH15" s="420">
        <v>7.5</v>
      </c>
      <c r="AI15" s="434">
        <v>7.5</v>
      </c>
      <c r="AJ15" s="574"/>
      <c r="AK15" s="465"/>
      <c r="AL15" s="503">
        <v>7.5</v>
      </c>
      <c r="AM15" s="575">
        <v>7.5</v>
      </c>
      <c r="AN15" s="432">
        <v>7.5</v>
      </c>
      <c r="AO15" s="433"/>
      <c r="AP15" s="434">
        <v>7.5</v>
      </c>
      <c r="AQ15" s="434">
        <v>7.5</v>
      </c>
      <c r="AR15" s="435">
        <v>7.5</v>
      </c>
      <c r="AS15" s="436"/>
      <c r="AT15" s="437"/>
      <c r="AU15" s="445">
        <v>7.5</v>
      </c>
      <c r="AV15" s="420">
        <v>7.5</v>
      </c>
      <c r="AW15" s="420">
        <v>7.5</v>
      </c>
      <c r="AX15" s="420">
        <v>7.5</v>
      </c>
      <c r="AY15" s="576"/>
      <c r="AZ15" s="503">
        <v>7.5</v>
      </c>
      <c r="BA15" s="575">
        <v>7.5</v>
      </c>
      <c r="BB15" s="445">
        <v>7.5</v>
      </c>
      <c r="BC15" s="420">
        <v>7.5</v>
      </c>
      <c r="BD15" s="446"/>
      <c r="BE15" s="420">
        <v>7.5</v>
      </c>
      <c r="BF15" s="421">
        <v>7.5</v>
      </c>
      <c r="BG15" s="447"/>
      <c r="BH15" s="448"/>
      <c r="BI15" s="245">
        <v>7.5</v>
      </c>
      <c r="BJ15" s="246">
        <v>7.5</v>
      </c>
      <c r="BK15" s="246">
        <v>7.5</v>
      </c>
      <c r="BL15" s="246">
        <v>7.5</v>
      </c>
      <c r="BM15" s="576"/>
      <c r="BN15" s="125">
        <v>7.5</v>
      </c>
      <c r="BO15" s="126">
        <v>7.5</v>
      </c>
      <c r="BP15" s="456"/>
      <c r="BQ15" s="434">
        <v>7.5</v>
      </c>
      <c r="BR15" s="434">
        <v>7.5</v>
      </c>
      <c r="BS15" s="434">
        <v>7.5</v>
      </c>
      <c r="BT15" s="435">
        <v>7.5</v>
      </c>
      <c r="BU15" s="457"/>
      <c r="BV15" s="458"/>
      <c r="BW15" s="445">
        <v>7.5</v>
      </c>
      <c r="BX15" s="420">
        <v>7.5</v>
      </c>
      <c r="BY15" s="446"/>
      <c r="BZ15" s="420">
        <v>7.5</v>
      </c>
      <c r="CA15" s="421">
        <v>7.5</v>
      </c>
      <c r="CB15" s="503">
        <v>7.5</v>
      </c>
      <c r="CC15" s="575">
        <v>7.5</v>
      </c>
      <c r="CD15" s="464"/>
      <c r="CE15" s="465"/>
      <c r="CF15" s="420">
        <v>7.5</v>
      </c>
      <c r="CG15" s="420">
        <v>7.5</v>
      </c>
      <c r="CH15" s="421">
        <v>7.5</v>
      </c>
      <c r="CI15" s="466"/>
      <c r="CJ15" s="467"/>
      <c r="CK15" s="578"/>
      <c r="CL15" s="579"/>
      <c r="CM15" s="580"/>
      <c r="CN15" s="581"/>
      <c r="CO15" s="581"/>
      <c r="CP15" s="582"/>
      <c r="CQ15" s="583"/>
      <c r="CR15" s="578"/>
      <c r="CS15" s="584"/>
      <c r="CT15" s="585"/>
      <c r="CU15" s="602">
        <f>SUM(E15:CJ15)</f>
        <v>420</v>
      </c>
      <c r="CV15" s="603">
        <f>35*12*D14</f>
        <v>420</v>
      </c>
      <c r="CW15" s="604">
        <f>CU15-CV15</f>
        <v>0</v>
      </c>
    </row>
    <row r="16" spans="1:101" ht="18" x14ac:dyDescent="0.3">
      <c r="B16" s="310">
        <v>4</v>
      </c>
      <c r="C16" s="310" t="s">
        <v>107</v>
      </c>
      <c r="D16" s="558">
        <v>1</v>
      </c>
      <c r="E16" s="461"/>
      <c r="F16" s="401"/>
      <c r="G16" s="162" t="s">
        <v>28</v>
      </c>
      <c r="H16" s="162" t="s">
        <v>28</v>
      </c>
      <c r="I16" s="415" t="s">
        <v>28</v>
      </c>
      <c r="J16" s="462"/>
      <c r="K16" s="463"/>
      <c r="L16" s="161" t="s">
        <v>28</v>
      </c>
      <c r="M16" s="162" t="s">
        <v>28</v>
      </c>
      <c r="N16" s="162" t="s">
        <v>28</v>
      </c>
      <c r="O16" s="162" t="s">
        <v>28</v>
      </c>
      <c r="P16" s="562"/>
      <c r="Q16" s="179" t="s">
        <v>48</v>
      </c>
      <c r="R16" s="181" t="s">
        <v>48</v>
      </c>
      <c r="S16" s="461"/>
      <c r="T16" s="470" t="s">
        <v>67</v>
      </c>
      <c r="U16" s="470" t="s">
        <v>67</v>
      </c>
      <c r="V16" s="470" t="s">
        <v>67</v>
      </c>
      <c r="W16" s="471" t="s">
        <v>67</v>
      </c>
      <c r="X16" s="428"/>
      <c r="Y16" s="429"/>
      <c r="Z16" s="399" t="s">
        <v>40</v>
      </c>
      <c r="AA16" s="400" t="s">
        <v>40</v>
      </c>
      <c r="AB16" s="401"/>
      <c r="AC16" s="402"/>
      <c r="AD16" s="697" t="s">
        <v>28</v>
      </c>
      <c r="AE16" s="404" t="s">
        <v>50</v>
      </c>
      <c r="AF16" s="405" t="s">
        <v>50</v>
      </c>
      <c r="AG16" s="413"/>
      <c r="AH16" s="414"/>
      <c r="AI16" s="162" t="s">
        <v>28</v>
      </c>
      <c r="AJ16" s="162" t="s">
        <v>28</v>
      </c>
      <c r="AK16" s="415" t="s">
        <v>28</v>
      </c>
      <c r="AL16" s="416"/>
      <c r="AM16" s="417"/>
      <c r="AN16" s="161" t="s">
        <v>28</v>
      </c>
      <c r="AO16" s="162" t="s">
        <v>28</v>
      </c>
      <c r="AP16" s="400" t="s">
        <v>40</v>
      </c>
      <c r="AQ16" s="402"/>
      <c r="AR16" s="401"/>
      <c r="AS16" s="179" t="s">
        <v>48</v>
      </c>
      <c r="AT16" s="181" t="s">
        <v>48</v>
      </c>
      <c r="AU16" s="399" t="s">
        <v>40</v>
      </c>
      <c r="AV16" s="427"/>
      <c r="AW16" s="400" t="s">
        <v>40</v>
      </c>
      <c r="AX16" s="400" t="s">
        <v>40</v>
      </c>
      <c r="AY16" s="403" t="s">
        <v>40</v>
      </c>
      <c r="AZ16" s="428"/>
      <c r="BA16" s="429"/>
      <c r="BB16" s="161" t="s">
        <v>28</v>
      </c>
      <c r="BC16" s="162" t="s">
        <v>28</v>
      </c>
      <c r="BD16" s="162" t="s">
        <v>28</v>
      </c>
      <c r="BE16" s="162" t="s">
        <v>28</v>
      </c>
      <c r="BF16" s="559"/>
      <c r="BG16" s="179" t="s">
        <v>48</v>
      </c>
      <c r="BH16" s="181" t="s">
        <v>48</v>
      </c>
      <c r="BI16" s="161" t="s">
        <v>28</v>
      </c>
      <c r="BJ16" s="162" t="s">
        <v>28</v>
      </c>
      <c r="BK16" s="442"/>
      <c r="BL16" s="162" t="s">
        <v>28</v>
      </c>
      <c r="BM16" s="415" t="s">
        <v>28</v>
      </c>
      <c r="BN16" s="443"/>
      <c r="BO16" s="444"/>
      <c r="BP16" s="560" t="s">
        <v>67</v>
      </c>
      <c r="BQ16" s="470" t="s">
        <v>67</v>
      </c>
      <c r="BR16" s="470" t="s">
        <v>67</v>
      </c>
      <c r="BS16" s="470" t="s">
        <v>67</v>
      </c>
      <c r="BT16" s="559"/>
      <c r="BU16" s="131" t="s">
        <v>50</v>
      </c>
      <c r="BV16" s="132" t="s">
        <v>50</v>
      </c>
      <c r="BW16" s="453"/>
      <c r="BX16" s="400" t="s">
        <v>40</v>
      </c>
      <c r="BY16" s="400" t="s">
        <v>40</v>
      </c>
      <c r="BZ16" s="400" t="s">
        <v>40</v>
      </c>
      <c r="CA16" s="403" t="s">
        <v>40</v>
      </c>
      <c r="CB16" s="454"/>
      <c r="CC16" s="455"/>
      <c r="CD16" s="161" t="s">
        <v>28</v>
      </c>
      <c r="CE16" s="162" t="s">
        <v>28</v>
      </c>
      <c r="CF16" s="561"/>
      <c r="CG16" s="162" t="s">
        <v>28</v>
      </c>
      <c r="CH16" s="415" t="s">
        <v>28</v>
      </c>
      <c r="CI16" s="179" t="s">
        <v>48</v>
      </c>
      <c r="CJ16" s="181" t="s">
        <v>48</v>
      </c>
      <c r="CK16" s="589">
        <f>COUNTIF($E16:$CJ16,"M")</f>
        <v>25</v>
      </c>
      <c r="CL16" s="590"/>
      <c r="CM16" s="591"/>
      <c r="CN16" s="592"/>
      <c r="CO16" s="592"/>
      <c r="CP16" s="593">
        <f>COUNTIF($E16:$CJ16,"S")</f>
        <v>11</v>
      </c>
      <c r="CQ16" s="594">
        <f>COUNTIF($E16:$CJ16,"X")</f>
        <v>8</v>
      </c>
      <c r="CR16" s="589">
        <f>COUNTIF($E16:$CJ16,"Mw")</f>
        <v>8</v>
      </c>
      <c r="CS16" s="595">
        <f>COUNTIF($E16:$CJ16,"Sw")</f>
        <v>4</v>
      </c>
      <c r="CT16" s="596"/>
      <c r="CU16" s="597"/>
      <c r="CV16" s="598"/>
      <c r="CW16" s="599"/>
    </row>
    <row r="17" spans="2:101" ht="18" x14ac:dyDescent="0.3">
      <c r="B17" s="600"/>
      <c r="C17" s="600"/>
      <c r="D17" s="601"/>
      <c r="E17" s="464"/>
      <c r="F17" s="465"/>
      <c r="G17" s="420">
        <v>7.5</v>
      </c>
      <c r="H17" s="420">
        <v>7.5</v>
      </c>
      <c r="I17" s="421">
        <v>7.5</v>
      </c>
      <c r="J17" s="466"/>
      <c r="K17" s="467"/>
      <c r="L17" s="445">
        <v>7.5</v>
      </c>
      <c r="M17" s="420">
        <v>7.5</v>
      </c>
      <c r="N17" s="420">
        <v>7.5</v>
      </c>
      <c r="O17" s="420">
        <v>7.5</v>
      </c>
      <c r="P17" s="577"/>
      <c r="Q17" s="503">
        <v>7.5</v>
      </c>
      <c r="R17" s="575">
        <v>7.5</v>
      </c>
      <c r="S17" s="464"/>
      <c r="T17" s="246">
        <v>7.5</v>
      </c>
      <c r="U17" s="246">
        <v>7.5</v>
      </c>
      <c r="V17" s="246">
        <v>7.5</v>
      </c>
      <c r="W17" s="472">
        <v>7.5</v>
      </c>
      <c r="X17" s="456"/>
      <c r="Y17" s="473"/>
      <c r="Z17" s="432">
        <v>7.5</v>
      </c>
      <c r="AA17" s="434">
        <v>7.5</v>
      </c>
      <c r="AB17" s="465"/>
      <c r="AC17" s="574"/>
      <c r="AD17" s="699">
        <v>7.5</v>
      </c>
      <c r="AE17" s="334">
        <v>7.5</v>
      </c>
      <c r="AF17" s="247">
        <v>7.5</v>
      </c>
      <c r="AG17" s="418"/>
      <c r="AH17" s="419"/>
      <c r="AI17" s="420">
        <v>7.5</v>
      </c>
      <c r="AJ17" s="420">
        <v>7.5</v>
      </c>
      <c r="AK17" s="421">
        <v>7.5</v>
      </c>
      <c r="AL17" s="422"/>
      <c r="AM17" s="423"/>
      <c r="AN17" s="445">
        <v>7.5</v>
      </c>
      <c r="AO17" s="420">
        <v>7.5</v>
      </c>
      <c r="AP17" s="434">
        <v>7.5</v>
      </c>
      <c r="AQ17" s="574"/>
      <c r="AR17" s="465"/>
      <c r="AS17" s="503">
        <v>7.5</v>
      </c>
      <c r="AT17" s="575">
        <v>7.5</v>
      </c>
      <c r="AU17" s="432">
        <v>7.5</v>
      </c>
      <c r="AV17" s="433"/>
      <c r="AW17" s="434">
        <v>7.5</v>
      </c>
      <c r="AX17" s="434">
        <v>7.5</v>
      </c>
      <c r="AY17" s="435">
        <v>7.5</v>
      </c>
      <c r="AZ17" s="436"/>
      <c r="BA17" s="437"/>
      <c r="BB17" s="445">
        <v>7.5</v>
      </c>
      <c r="BC17" s="420">
        <v>7.5</v>
      </c>
      <c r="BD17" s="420">
        <v>7.5</v>
      </c>
      <c r="BE17" s="420">
        <v>7.5</v>
      </c>
      <c r="BF17" s="576"/>
      <c r="BG17" s="503">
        <v>7.5</v>
      </c>
      <c r="BH17" s="575">
        <v>7.5</v>
      </c>
      <c r="BI17" s="445">
        <v>7.5</v>
      </c>
      <c r="BJ17" s="420">
        <v>7.5</v>
      </c>
      <c r="BK17" s="446"/>
      <c r="BL17" s="420">
        <v>7.5</v>
      </c>
      <c r="BM17" s="421">
        <v>7.5</v>
      </c>
      <c r="BN17" s="447"/>
      <c r="BO17" s="448"/>
      <c r="BP17" s="245">
        <v>7.5</v>
      </c>
      <c r="BQ17" s="246">
        <v>7.5</v>
      </c>
      <c r="BR17" s="246">
        <v>7.5</v>
      </c>
      <c r="BS17" s="246">
        <v>7.5</v>
      </c>
      <c r="BT17" s="576"/>
      <c r="BU17" s="125">
        <v>7.5</v>
      </c>
      <c r="BV17" s="126">
        <v>7.5</v>
      </c>
      <c r="BW17" s="456"/>
      <c r="BX17" s="434">
        <v>7.5</v>
      </c>
      <c r="BY17" s="434">
        <v>7.5</v>
      </c>
      <c r="BZ17" s="434">
        <v>7.5</v>
      </c>
      <c r="CA17" s="435">
        <v>7.5</v>
      </c>
      <c r="CB17" s="457"/>
      <c r="CC17" s="458"/>
      <c r="CD17" s="445">
        <v>7.5</v>
      </c>
      <c r="CE17" s="420">
        <v>7.5</v>
      </c>
      <c r="CF17" s="446"/>
      <c r="CG17" s="420">
        <v>7.5</v>
      </c>
      <c r="CH17" s="421">
        <v>7.5</v>
      </c>
      <c r="CI17" s="503">
        <v>7.5</v>
      </c>
      <c r="CJ17" s="575">
        <v>7.5</v>
      </c>
      <c r="CK17" s="578"/>
      <c r="CL17" s="579"/>
      <c r="CM17" s="580"/>
      <c r="CN17" s="581"/>
      <c r="CO17" s="581"/>
      <c r="CP17" s="582"/>
      <c r="CQ17" s="583"/>
      <c r="CR17" s="578"/>
      <c r="CS17" s="584"/>
      <c r="CT17" s="585"/>
      <c r="CU17" s="602">
        <f>SUM(E17:CJ17)</f>
        <v>420</v>
      </c>
      <c r="CV17" s="603">
        <f>35*12*D16</f>
        <v>420</v>
      </c>
      <c r="CW17" s="604">
        <f>CU17-CV17</f>
        <v>0</v>
      </c>
    </row>
    <row r="18" spans="2:101" ht="18" x14ac:dyDescent="0.3">
      <c r="B18" s="310">
        <v>5</v>
      </c>
      <c r="C18" s="310" t="s">
        <v>114</v>
      </c>
      <c r="D18" s="558">
        <v>1</v>
      </c>
      <c r="E18" s="161" t="s">
        <v>28</v>
      </c>
      <c r="F18" s="162" t="s">
        <v>28</v>
      </c>
      <c r="G18" s="561"/>
      <c r="H18" s="162" t="s">
        <v>28</v>
      </c>
      <c r="I18" s="415" t="s">
        <v>28</v>
      </c>
      <c r="J18" s="179" t="s">
        <v>48</v>
      </c>
      <c r="K18" s="181" t="s">
        <v>48</v>
      </c>
      <c r="L18" s="461"/>
      <c r="M18" s="401"/>
      <c r="N18" s="162" t="s">
        <v>28</v>
      </c>
      <c r="O18" s="703" t="s">
        <v>40</v>
      </c>
      <c r="P18" s="703" t="s">
        <v>40</v>
      </c>
      <c r="Q18" s="462"/>
      <c r="R18" s="463"/>
      <c r="S18" s="161" t="s">
        <v>28</v>
      </c>
      <c r="T18" s="162" t="s">
        <v>28</v>
      </c>
      <c r="U18" s="162" t="s">
        <v>28</v>
      </c>
      <c r="V18" s="162" t="s">
        <v>28</v>
      </c>
      <c r="W18" s="562"/>
      <c r="X18" s="179" t="s">
        <v>48</v>
      </c>
      <c r="Y18" s="181" t="s">
        <v>48</v>
      </c>
      <c r="Z18" s="461"/>
      <c r="AA18" s="470" t="s">
        <v>67</v>
      </c>
      <c r="AB18" s="470" t="s">
        <v>67</v>
      </c>
      <c r="AC18" s="470" t="s">
        <v>67</v>
      </c>
      <c r="AD18" s="471" t="s">
        <v>67</v>
      </c>
      <c r="AE18" s="428"/>
      <c r="AF18" s="429"/>
      <c r="AG18" s="399" t="s">
        <v>40</v>
      </c>
      <c r="AH18" s="400" t="s">
        <v>40</v>
      </c>
      <c r="AI18" s="401"/>
      <c r="AJ18" s="402"/>
      <c r="AK18" s="697" t="s">
        <v>28</v>
      </c>
      <c r="AL18" s="404" t="s">
        <v>50</v>
      </c>
      <c r="AM18" s="405" t="s">
        <v>50</v>
      </c>
      <c r="AN18" s="413"/>
      <c r="AO18" s="414"/>
      <c r="AP18" s="162" t="s">
        <v>28</v>
      </c>
      <c r="AQ18" s="162" t="s">
        <v>28</v>
      </c>
      <c r="AR18" s="415" t="s">
        <v>28</v>
      </c>
      <c r="AS18" s="416"/>
      <c r="AT18" s="417"/>
      <c r="AU18" s="161" t="s">
        <v>28</v>
      </c>
      <c r="AV18" s="162" t="s">
        <v>28</v>
      </c>
      <c r="AW18" s="400" t="s">
        <v>40</v>
      </c>
      <c r="AX18" s="402"/>
      <c r="AY18" s="401"/>
      <c r="AZ18" s="179" t="s">
        <v>48</v>
      </c>
      <c r="BA18" s="181" t="s">
        <v>48</v>
      </c>
      <c r="BB18" s="399" t="s">
        <v>40</v>
      </c>
      <c r="BC18" s="427"/>
      <c r="BD18" s="400" t="s">
        <v>40</v>
      </c>
      <c r="BE18" s="400" t="s">
        <v>40</v>
      </c>
      <c r="BF18" s="403" t="s">
        <v>40</v>
      </c>
      <c r="BG18" s="428"/>
      <c r="BH18" s="429"/>
      <c r="BI18" s="161" t="s">
        <v>28</v>
      </c>
      <c r="BJ18" s="162" t="s">
        <v>28</v>
      </c>
      <c r="BK18" s="162" t="s">
        <v>28</v>
      </c>
      <c r="BL18" s="162" t="s">
        <v>28</v>
      </c>
      <c r="BM18" s="559"/>
      <c r="BN18" s="179" t="s">
        <v>48</v>
      </c>
      <c r="BO18" s="181" t="s">
        <v>48</v>
      </c>
      <c r="BP18" s="161" t="s">
        <v>28</v>
      </c>
      <c r="BQ18" s="162" t="s">
        <v>28</v>
      </c>
      <c r="BR18" s="442"/>
      <c r="BS18" s="162" t="s">
        <v>28</v>
      </c>
      <c r="BT18" s="415" t="s">
        <v>28</v>
      </c>
      <c r="BU18" s="443"/>
      <c r="BV18" s="444"/>
      <c r="BW18" s="560" t="s">
        <v>67</v>
      </c>
      <c r="BX18" s="470" t="s">
        <v>67</v>
      </c>
      <c r="BY18" s="470" t="s">
        <v>67</v>
      </c>
      <c r="BZ18" s="470" t="s">
        <v>67</v>
      </c>
      <c r="CA18" s="559"/>
      <c r="CB18" s="131" t="s">
        <v>50</v>
      </c>
      <c r="CC18" s="132" t="s">
        <v>50</v>
      </c>
      <c r="CD18" s="453"/>
      <c r="CE18" s="400" t="s">
        <v>40</v>
      </c>
      <c r="CF18" s="400" t="s">
        <v>40</v>
      </c>
      <c r="CG18" s="400" t="s">
        <v>40</v>
      </c>
      <c r="CH18" s="403" t="s">
        <v>40</v>
      </c>
      <c r="CI18" s="454"/>
      <c r="CJ18" s="455"/>
      <c r="CK18" s="589">
        <f>COUNTIF($E18:$CJ18,"M")</f>
        <v>23</v>
      </c>
      <c r="CL18" s="590"/>
      <c r="CM18" s="591"/>
      <c r="CN18" s="592"/>
      <c r="CO18" s="592"/>
      <c r="CP18" s="593">
        <f>COUNTIF($E18:$CJ18,"S")</f>
        <v>13</v>
      </c>
      <c r="CQ18" s="594">
        <f>COUNTIF($E18:$CJ18,"X")</f>
        <v>8</v>
      </c>
      <c r="CR18" s="589">
        <f>COUNTIF($E18:$CJ18,"Mw")</f>
        <v>8</v>
      </c>
      <c r="CS18" s="595">
        <f>COUNTIF($E18:$CJ18,"Sw")</f>
        <v>4</v>
      </c>
      <c r="CT18" s="596"/>
      <c r="CU18" s="597"/>
      <c r="CV18" s="598"/>
      <c r="CW18" s="599"/>
    </row>
    <row r="19" spans="2:101" ht="18" x14ac:dyDescent="0.3">
      <c r="B19" s="600"/>
      <c r="C19" s="600"/>
      <c r="D19" s="601"/>
      <c r="E19" s="445">
        <v>7.5</v>
      </c>
      <c r="F19" s="420">
        <v>7.5</v>
      </c>
      <c r="G19" s="446"/>
      <c r="H19" s="420">
        <v>7.5</v>
      </c>
      <c r="I19" s="421">
        <v>7.5</v>
      </c>
      <c r="J19" s="503">
        <v>7.5</v>
      </c>
      <c r="K19" s="575">
        <v>7.5</v>
      </c>
      <c r="L19" s="464"/>
      <c r="M19" s="465"/>
      <c r="N19" s="420">
        <v>7.5</v>
      </c>
      <c r="O19" s="704">
        <v>7.5</v>
      </c>
      <c r="P19" s="704">
        <v>7.5</v>
      </c>
      <c r="Q19" s="466"/>
      <c r="R19" s="467"/>
      <c r="S19" s="445">
        <v>7.5</v>
      </c>
      <c r="T19" s="420">
        <v>7.5</v>
      </c>
      <c r="U19" s="420">
        <v>7.5</v>
      </c>
      <c r="V19" s="420">
        <v>7.5</v>
      </c>
      <c r="W19" s="577"/>
      <c r="X19" s="503">
        <v>7.5</v>
      </c>
      <c r="Y19" s="575">
        <v>7.5</v>
      </c>
      <c r="Z19" s="464"/>
      <c r="AA19" s="246">
        <v>7.5</v>
      </c>
      <c r="AB19" s="246">
        <v>7.5</v>
      </c>
      <c r="AC19" s="246">
        <v>7.5</v>
      </c>
      <c r="AD19" s="472">
        <v>7.5</v>
      </c>
      <c r="AE19" s="456"/>
      <c r="AF19" s="473"/>
      <c r="AG19" s="432">
        <v>7.5</v>
      </c>
      <c r="AH19" s="434">
        <v>7.5</v>
      </c>
      <c r="AI19" s="465"/>
      <c r="AJ19" s="574"/>
      <c r="AK19" s="699">
        <v>7.5</v>
      </c>
      <c r="AL19" s="334">
        <v>7.5</v>
      </c>
      <c r="AM19" s="247">
        <v>7.5</v>
      </c>
      <c r="AN19" s="418"/>
      <c r="AO19" s="419"/>
      <c r="AP19" s="420">
        <v>7.5</v>
      </c>
      <c r="AQ19" s="420">
        <v>7.5</v>
      </c>
      <c r="AR19" s="421">
        <v>7.5</v>
      </c>
      <c r="AS19" s="422"/>
      <c r="AT19" s="423"/>
      <c r="AU19" s="445">
        <v>7.5</v>
      </c>
      <c r="AV19" s="420">
        <v>7.5</v>
      </c>
      <c r="AW19" s="434">
        <v>7.5</v>
      </c>
      <c r="AX19" s="574"/>
      <c r="AY19" s="465"/>
      <c r="AZ19" s="503">
        <v>7.5</v>
      </c>
      <c r="BA19" s="575">
        <v>7.5</v>
      </c>
      <c r="BB19" s="432">
        <v>7.5</v>
      </c>
      <c r="BC19" s="433"/>
      <c r="BD19" s="434">
        <v>7.5</v>
      </c>
      <c r="BE19" s="434">
        <v>7.5</v>
      </c>
      <c r="BF19" s="435">
        <v>7.5</v>
      </c>
      <c r="BG19" s="436"/>
      <c r="BH19" s="437"/>
      <c r="BI19" s="445">
        <v>7.5</v>
      </c>
      <c r="BJ19" s="420">
        <v>7.5</v>
      </c>
      <c r="BK19" s="420">
        <v>7.5</v>
      </c>
      <c r="BL19" s="420">
        <v>7.5</v>
      </c>
      <c r="BM19" s="576"/>
      <c r="BN19" s="503">
        <v>7.5</v>
      </c>
      <c r="BO19" s="575">
        <v>7.5</v>
      </c>
      <c r="BP19" s="445">
        <v>7.5</v>
      </c>
      <c r="BQ19" s="420">
        <v>7.5</v>
      </c>
      <c r="BR19" s="446"/>
      <c r="BS19" s="420">
        <v>7.5</v>
      </c>
      <c r="BT19" s="421">
        <v>7.5</v>
      </c>
      <c r="BU19" s="447"/>
      <c r="BV19" s="448"/>
      <c r="BW19" s="245">
        <v>7.5</v>
      </c>
      <c r="BX19" s="246">
        <v>7.5</v>
      </c>
      <c r="BY19" s="246">
        <v>7.5</v>
      </c>
      <c r="BZ19" s="246">
        <v>7.5</v>
      </c>
      <c r="CA19" s="576"/>
      <c r="CB19" s="125">
        <v>7.5</v>
      </c>
      <c r="CC19" s="126">
        <v>7.5</v>
      </c>
      <c r="CD19" s="456"/>
      <c r="CE19" s="434">
        <v>7.5</v>
      </c>
      <c r="CF19" s="434">
        <v>7.5</v>
      </c>
      <c r="CG19" s="434">
        <v>7.5</v>
      </c>
      <c r="CH19" s="435">
        <v>7.5</v>
      </c>
      <c r="CI19" s="457"/>
      <c r="CJ19" s="458"/>
      <c r="CK19" s="578"/>
      <c r="CL19" s="579"/>
      <c r="CM19" s="580"/>
      <c r="CN19" s="581"/>
      <c r="CO19" s="581"/>
      <c r="CP19" s="582"/>
      <c r="CQ19" s="583"/>
      <c r="CR19" s="578"/>
      <c r="CS19" s="584"/>
      <c r="CT19" s="585"/>
      <c r="CU19" s="602">
        <f>SUM(E19:CJ19)</f>
        <v>420</v>
      </c>
      <c r="CV19" s="603">
        <f>35*12*D18</f>
        <v>420</v>
      </c>
      <c r="CW19" s="604">
        <f>CU19-CV19</f>
        <v>0</v>
      </c>
    </row>
    <row r="20" spans="2:101" ht="18" x14ac:dyDescent="0.3">
      <c r="B20" s="310">
        <v>6</v>
      </c>
      <c r="C20" s="310" t="s">
        <v>115</v>
      </c>
      <c r="D20" s="558">
        <v>1</v>
      </c>
      <c r="E20" s="453"/>
      <c r="F20" s="400" t="s">
        <v>40</v>
      </c>
      <c r="G20" s="400" t="s">
        <v>40</v>
      </c>
      <c r="H20" s="400" t="s">
        <v>40</v>
      </c>
      <c r="I20" s="403" t="s">
        <v>40</v>
      </c>
      <c r="J20" s="454"/>
      <c r="K20" s="455"/>
      <c r="L20" s="161" t="s">
        <v>28</v>
      </c>
      <c r="M20" s="162" t="s">
        <v>28</v>
      </c>
      <c r="N20" s="561"/>
      <c r="O20" s="162" t="s">
        <v>28</v>
      </c>
      <c r="P20" s="415" t="s">
        <v>28</v>
      </c>
      <c r="Q20" s="179" t="s">
        <v>48</v>
      </c>
      <c r="R20" s="181" t="s">
        <v>48</v>
      </c>
      <c r="S20" s="461"/>
      <c r="T20" s="401"/>
      <c r="U20" s="162" t="s">
        <v>28</v>
      </c>
      <c r="V20" s="162" t="s">
        <v>28</v>
      </c>
      <c r="W20" s="415" t="s">
        <v>28</v>
      </c>
      <c r="X20" s="462"/>
      <c r="Y20" s="463"/>
      <c r="Z20" s="161" t="s">
        <v>28</v>
      </c>
      <c r="AA20" s="162" t="s">
        <v>28</v>
      </c>
      <c r="AB20" s="162" t="s">
        <v>28</v>
      </c>
      <c r="AC20" s="162" t="s">
        <v>28</v>
      </c>
      <c r="AD20" s="562"/>
      <c r="AE20" s="179" t="s">
        <v>48</v>
      </c>
      <c r="AF20" s="181" t="s">
        <v>48</v>
      </c>
      <c r="AG20" s="461"/>
      <c r="AH20" s="470" t="s">
        <v>67</v>
      </c>
      <c r="AI20" s="470" t="s">
        <v>67</v>
      </c>
      <c r="AJ20" s="470" t="s">
        <v>67</v>
      </c>
      <c r="AK20" s="471" t="s">
        <v>67</v>
      </c>
      <c r="AL20" s="428"/>
      <c r="AM20" s="429"/>
      <c r="AN20" s="399" t="s">
        <v>40</v>
      </c>
      <c r="AO20" s="400" t="s">
        <v>40</v>
      </c>
      <c r="AP20" s="401"/>
      <c r="AQ20" s="402"/>
      <c r="AR20" s="714" t="s">
        <v>28</v>
      </c>
      <c r="AS20" s="404" t="s">
        <v>50</v>
      </c>
      <c r="AT20" s="405" t="s">
        <v>50</v>
      </c>
      <c r="AU20" s="413"/>
      <c r="AV20" s="414"/>
      <c r="AW20" s="162" t="s">
        <v>28</v>
      </c>
      <c r="AX20" s="162" t="s">
        <v>28</v>
      </c>
      <c r="AY20" s="415" t="s">
        <v>28</v>
      </c>
      <c r="AZ20" s="416"/>
      <c r="BA20" s="417"/>
      <c r="BB20" s="161" t="s">
        <v>28</v>
      </c>
      <c r="BC20" s="162" t="s">
        <v>28</v>
      </c>
      <c r="BD20" s="714" t="s">
        <v>28</v>
      </c>
      <c r="BE20" s="402"/>
      <c r="BF20" s="401"/>
      <c r="BG20" s="179" t="s">
        <v>48</v>
      </c>
      <c r="BH20" s="181" t="s">
        <v>48</v>
      </c>
      <c r="BI20" s="399" t="s">
        <v>40</v>
      </c>
      <c r="BJ20" s="427"/>
      <c r="BK20" s="400" t="s">
        <v>40</v>
      </c>
      <c r="BL20" s="400" t="s">
        <v>40</v>
      </c>
      <c r="BM20" s="403" t="s">
        <v>40</v>
      </c>
      <c r="BN20" s="428"/>
      <c r="BO20" s="429"/>
      <c r="BP20" s="161" t="s">
        <v>28</v>
      </c>
      <c r="BQ20" s="162" t="s">
        <v>28</v>
      </c>
      <c r="BR20" s="162" t="s">
        <v>28</v>
      </c>
      <c r="BS20" s="162" t="s">
        <v>28</v>
      </c>
      <c r="BT20" s="559"/>
      <c r="BU20" s="179" t="s">
        <v>48</v>
      </c>
      <c r="BV20" s="181" t="s">
        <v>48</v>
      </c>
      <c r="BW20" s="161" t="s">
        <v>28</v>
      </c>
      <c r="BX20" s="162" t="s">
        <v>28</v>
      </c>
      <c r="BY20" s="442"/>
      <c r="BZ20" s="162" t="s">
        <v>28</v>
      </c>
      <c r="CA20" s="415" t="s">
        <v>28</v>
      </c>
      <c r="CB20" s="443"/>
      <c r="CC20" s="444"/>
      <c r="CD20" s="560" t="s">
        <v>67</v>
      </c>
      <c r="CE20" s="470" t="s">
        <v>67</v>
      </c>
      <c r="CF20" s="470" t="s">
        <v>67</v>
      </c>
      <c r="CG20" s="470" t="s">
        <v>67</v>
      </c>
      <c r="CH20" s="559"/>
      <c r="CI20" s="131" t="s">
        <v>50</v>
      </c>
      <c r="CJ20" s="132" t="s">
        <v>50</v>
      </c>
      <c r="CK20" s="589">
        <f>COUNTIF($E20:$CJ20,"M")</f>
        <v>26</v>
      </c>
      <c r="CL20" s="590"/>
      <c r="CM20" s="591"/>
      <c r="CN20" s="592"/>
      <c r="CO20" s="592"/>
      <c r="CP20" s="593">
        <f>COUNTIF($E20:$CJ20,"S")</f>
        <v>10</v>
      </c>
      <c r="CQ20" s="594">
        <f>COUNTIF($E20:$CJ20,"X")</f>
        <v>8</v>
      </c>
      <c r="CR20" s="589">
        <f>COUNTIF($E20:$CJ20,"Mw")</f>
        <v>8</v>
      </c>
      <c r="CS20" s="595">
        <f>COUNTIF($E20:$CJ20,"Sw")</f>
        <v>4</v>
      </c>
      <c r="CT20" s="596"/>
      <c r="CU20" s="597"/>
      <c r="CV20" s="598"/>
      <c r="CW20" s="599"/>
    </row>
    <row r="21" spans="2:101" ht="18" x14ac:dyDescent="0.3">
      <c r="B21" s="191"/>
      <c r="C21" s="191"/>
      <c r="D21" s="573"/>
      <c r="E21" s="456"/>
      <c r="F21" s="434">
        <v>7.5</v>
      </c>
      <c r="G21" s="434">
        <v>7.5</v>
      </c>
      <c r="H21" s="434">
        <v>7.5</v>
      </c>
      <c r="I21" s="435">
        <v>7.5</v>
      </c>
      <c r="J21" s="457"/>
      <c r="K21" s="458"/>
      <c r="L21" s="445">
        <v>7.5</v>
      </c>
      <c r="M21" s="420">
        <v>7.5</v>
      </c>
      <c r="N21" s="446"/>
      <c r="O21" s="420">
        <v>7.5</v>
      </c>
      <c r="P21" s="421">
        <v>7.5</v>
      </c>
      <c r="Q21" s="503">
        <v>7.5</v>
      </c>
      <c r="R21" s="575">
        <v>7.5</v>
      </c>
      <c r="S21" s="464"/>
      <c r="T21" s="465"/>
      <c r="U21" s="420">
        <v>7.5</v>
      </c>
      <c r="V21" s="420">
        <v>7.5</v>
      </c>
      <c r="W21" s="421">
        <v>7.5</v>
      </c>
      <c r="X21" s="466"/>
      <c r="Y21" s="467"/>
      <c r="Z21" s="445">
        <v>7.5</v>
      </c>
      <c r="AA21" s="420">
        <v>7.5</v>
      </c>
      <c r="AB21" s="420">
        <v>7.5</v>
      </c>
      <c r="AC21" s="420">
        <v>7.5</v>
      </c>
      <c r="AD21" s="577"/>
      <c r="AE21" s="503">
        <v>7.5</v>
      </c>
      <c r="AF21" s="575">
        <v>7.5</v>
      </c>
      <c r="AG21" s="464"/>
      <c r="AH21" s="246">
        <v>7.5</v>
      </c>
      <c r="AI21" s="246">
        <v>7.5</v>
      </c>
      <c r="AJ21" s="246">
        <v>7.5</v>
      </c>
      <c r="AK21" s="472">
        <v>7.5</v>
      </c>
      <c r="AL21" s="456"/>
      <c r="AM21" s="473"/>
      <c r="AN21" s="432">
        <v>7.5</v>
      </c>
      <c r="AO21" s="434">
        <v>7.5</v>
      </c>
      <c r="AP21" s="465"/>
      <c r="AQ21" s="574"/>
      <c r="AR21" s="715">
        <v>7.5</v>
      </c>
      <c r="AS21" s="334">
        <v>7.5</v>
      </c>
      <c r="AT21" s="247">
        <v>7.5</v>
      </c>
      <c r="AU21" s="418"/>
      <c r="AV21" s="419"/>
      <c r="AW21" s="420">
        <v>7.5</v>
      </c>
      <c r="AX21" s="420">
        <v>7.5</v>
      </c>
      <c r="AY21" s="421">
        <v>7.5</v>
      </c>
      <c r="AZ21" s="422"/>
      <c r="BA21" s="423"/>
      <c r="BB21" s="445">
        <v>7.5</v>
      </c>
      <c r="BC21" s="420">
        <v>7.5</v>
      </c>
      <c r="BD21" s="715">
        <v>7.5</v>
      </c>
      <c r="BE21" s="574"/>
      <c r="BF21" s="465"/>
      <c r="BG21" s="503">
        <v>7.5</v>
      </c>
      <c r="BH21" s="575">
        <v>7.5</v>
      </c>
      <c r="BI21" s="432">
        <v>7.5</v>
      </c>
      <c r="BJ21" s="433"/>
      <c r="BK21" s="434">
        <v>7.5</v>
      </c>
      <c r="BL21" s="434">
        <v>7.5</v>
      </c>
      <c r="BM21" s="435">
        <v>7.5</v>
      </c>
      <c r="BN21" s="436"/>
      <c r="BO21" s="437"/>
      <c r="BP21" s="445">
        <v>7.5</v>
      </c>
      <c r="BQ21" s="420">
        <v>7.5</v>
      </c>
      <c r="BR21" s="420">
        <v>7.5</v>
      </c>
      <c r="BS21" s="420">
        <v>7.5</v>
      </c>
      <c r="BT21" s="576"/>
      <c r="BU21" s="503">
        <v>7.5</v>
      </c>
      <c r="BV21" s="575">
        <v>7.5</v>
      </c>
      <c r="BW21" s="445">
        <v>7.5</v>
      </c>
      <c r="BX21" s="420">
        <v>7.5</v>
      </c>
      <c r="BY21" s="446"/>
      <c r="BZ21" s="420">
        <v>7.5</v>
      </c>
      <c r="CA21" s="421">
        <v>7.5</v>
      </c>
      <c r="CB21" s="447"/>
      <c r="CC21" s="448"/>
      <c r="CD21" s="245">
        <v>7.5</v>
      </c>
      <c r="CE21" s="246">
        <v>7.5</v>
      </c>
      <c r="CF21" s="246">
        <v>7.5</v>
      </c>
      <c r="CG21" s="246">
        <v>7.5</v>
      </c>
      <c r="CH21" s="576"/>
      <c r="CI21" s="125">
        <v>7.5</v>
      </c>
      <c r="CJ21" s="126">
        <v>7.5</v>
      </c>
      <c r="CK21" s="578"/>
      <c r="CL21" s="579"/>
      <c r="CM21" s="580"/>
      <c r="CN21" s="581"/>
      <c r="CO21" s="581"/>
      <c r="CP21" s="582"/>
      <c r="CQ21" s="583"/>
      <c r="CR21" s="578"/>
      <c r="CS21" s="584"/>
      <c r="CT21" s="585"/>
      <c r="CU21" s="602">
        <f>SUM(E21:CJ21)</f>
        <v>420</v>
      </c>
      <c r="CV21" s="603">
        <f>35*12*D20</f>
        <v>420</v>
      </c>
      <c r="CW21" s="604">
        <f>CU21-CV21</f>
        <v>0</v>
      </c>
    </row>
    <row r="22" spans="2:101" ht="18" x14ac:dyDescent="0.3">
      <c r="B22" s="310">
        <v>7</v>
      </c>
      <c r="C22" s="310" t="s">
        <v>116</v>
      </c>
      <c r="D22" s="558">
        <v>1</v>
      </c>
      <c r="E22" s="560" t="s">
        <v>67</v>
      </c>
      <c r="F22" s="470" t="s">
        <v>67</v>
      </c>
      <c r="G22" s="470" t="s">
        <v>67</v>
      </c>
      <c r="H22" s="470" t="s">
        <v>67</v>
      </c>
      <c r="I22" s="559"/>
      <c r="J22" s="131" t="s">
        <v>50</v>
      </c>
      <c r="K22" s="132" t="s">
        <v>50</v>
      </c>
      <c r="L22" s="453"/>
      <c r="M22" s="400" t="s">
        <v>40</v>
      </c>
      <c r="N22" s="400" t="s">
        <v>40</v>
      </c>
      <c r="O22" s="400" t="s">
        <v>40</v>
      </c>
      <c r="P22" s="403" t="s">
        <v>40</v>
      </c>
      <c r="Q22" s="454"/>
      <c r="R22" s="455"/>
      <c r="S22" s="161" t="s">
        <v>28</v>
      </c>
      <c r="T22" s="162" t="s">
        <v>28</v>
      </c>
      <c r="U22" s="561"/>
      <c r="V22" s="162" t="s">
        <v>28</v>
      </c>
      <c r="W22" s="415" t="s">
        <v>28</v>
      </c>
      <c r="X22" s="179" t="s">
        <v>48</v>
      </c>
      <c r="Y22" s="181" t="s">
        <v>48</v>
      </c>
      <c r="Z22" s="461"/>
      <c r="AA22" s="401"/>
      <c r="AB22" s="162" t="s">
        <v>28</v>
      </c>
      <c r="AC22" s="162" t="s">
        <v>28</v>
      </c>
      <c r="AD22" s="415" t="s">
        <v>28</v>
      </c>
      <c r="AE22" s="462"/>
      <c r="AF22" s="463"/>
      <c r="AG22" s="161" t="s">
        <v>28</v>
      </c>
      <c r="AH22" s="162" t="s">
        <v>28</v>
      </c>
      <c r="AI22" s="162" t="s">
        <v>28</v>
      </c>
      <c r="AJ22" s="162" t="s">
        <v>28</v>
      </c>
      <c r="AK22" s="562"/>
      <c r="AL22" s="179" t="s">
        <v>48</v>
      </c>
      <c r="AM22" s="181" t="s">
        <v>48</v>
      </c>
      <c r="AN22" s="461"/>
      <c r="AO22" s="470" t="s">
        <v>67</v>
      </c>
      <c r="AP22" s="470" t="s">
        <v>67</v>
      </c>
      <c r="AQ22" s="470" t="s">
        <v>67</v>
      </c>
      <c r="AR22" s="471" t="s">
        <v>67</v>
      </c>
      <c r="AS22" s="428"/>
      <c r="AT22" s="429"/>
      <c r="AU22" s="399" t="s">
        <v>40</v>
      </c>
      <c r="AV22" s="400" t="s">
        <v>40</v>
      </c>
      <c r="AW22" s="401"/>
      <c r="AX22" s="402"/>
      <c r="AY22" s="403" t="s">
        <v>40</v>
      </c>
      <c r="AZ22" s="404" t="s">
        <v>50</v>
      </c>
      <c r="BA22" s="405" t="s">
        <v>50</v>
      </c>
      <c r="BB22" s="413"/>
      <c r="BC22" s="414"/>
      <c r="BD22" s="162" t="s">
        <v>28</v>
      </c>
      <c r="BE22" s="162" t="s">
        <v>28</v>
      </c>
      <c r="BF22" s="415" t="s">
        <v>28</v>
      </c>
      <c r="BG22" s="416"/>
      <c r="BH22" s="417"/>
      <c r="BI22" s="161" t="s">
        <v>28</v>
      </c>
      <c r="BJ22" s="162" t="s">
        <v>28</v>
      </c>
      <c r="BK22" s="698" t="s">
        <v>28</v>
      </c>
      <c r="BL22" s="402"/>
      <c r="BM22" s="401"/>
      <c r="BN22" s="179" t="s">
        <v>48</v>
      </c>
      <c r="BO22" s="181" t="s">
        <v>48</v>
      </c>
      <c r="BP22" s="399" t="s">
        <v>40</v>
      </c>
      <c r="BQ22" s="427"/>
      <c r="BR22" s="400" t="s">
        <v>40</v>
      </c>
      <c r="BS22" s="400" t="s">
        <v>40</v>
      </c>
      <c r="BT22" s="403" t="s">
        <v>40</v>
      </c>
      <c r="BU22" s="428"/>
      <c r="BV22" s="429"/>
      <c r="BW22" s="161" t="s">
        <v>28</v>
      </c>
      <c r="BX22" s="162" t="s">
        <v>28</v>
      </c>
      <c r="BY22" s="162" t="s">
        <v>28</v>
      </c>
      <c r="BZ22" s="162" t="s">
        <v>28</v>
      </c>
      <c r="CA22" s="559"/>
      <c r="CB22" s="179" t="s">
        <v>48</v>
      </c>
      <c r="CC22" s="181" t="s">
        <v>48</v>
      </c>
      <c r="CD22" s="161" t="s">
        <v>28</v>
      </c>
      <c r="CE22" s="162" t="s">
        <v>28</v>
      </c>
      <c r="CF22" s="442"/>
      <c r="CG22" s="162" t="s">
        <v>28</v>
      </c>
      <c r="CH22" s="415" t="s">
        <v>28</v>
      </c>
      <c r="CI22" s="443"/>
      <c r="CJ22" s="444"/>
      <c r="CK22" s="589">
        <f>COUNTIF($E22:$CJ22,"M")</f>
        <v>25</v>
      </c>
      <c r="CL22" s="590"/>
      <c r="CM22" s="591"/>
      <c r="CN22" s="592"/>
      <c r="CO22" s="592"/>
      <c r="CP22" s="593">
        <f>COUNTIF($E22:$CJ22,"S")</f>
        <v>11</v>
      </c>
      <c r="CQ22" s="594">
        <f>COUNTIF($E22:$CJ22,"X")</f>
        <v>8</v>
      </c>
      <c r="CR22" s="589">
        <f>COUNTIF($E22:$CJ22,"Mw")</f>
        <v>8</v>
      </c>
      <c r="CS22" s="595">
        <f>COUNTIF($E22:$CJ22,"Sw")</f>
        <v>4</v>
      </c>
      <c r="CT22" s="596"/>
      <c r="CU22" s="597"/>
      <c r="CV22" s="598"/>
      <c r="CW22" s="599"/>
    </row>
    <row r="23" spans="2:101" ht="18" x14ac:dyDescent="0.3">
      <c r="B23" s="600"/>
      <c r="C23" s="600"/>
      <c r="D23" s="601"/>
      <c r="E23" s="245">
        <v>7.5</v>
      </c>
      <c r="F23" s="246">
        <v>7.5</v>
      </c>
      <c r="G23" s="246">
        <v>7.5</v>
      </c>
      <c r="H23" s="246">
        <v>7.5</v>
      </c>
      <c r="I23" s="576"/>
      <c r="J23" s="125">
        <v>7.5</v>
      </c>
      <c r="K23" s="126">
        <v>7.5</v>
      </c>
      <c r="L23" s="456"/>
      <c r="M23" s="434">
        <v>7.5</v>
      </c>
      <c r="N23" s="434">
        <v>7.5</v>
      </c>
      <c r="O23" s="434">
        <v>7.5</v>
      </c>
      <c r="P23" s="435">
        <v>7.5</v>
      </c>
      <c r="Q23" s="457"/>
      <c r="R23" s="458"/>
      <c r="S23" s="445">
        <v>7.5</v>
      </c>
      <c r="T23" s="420">
        <v>7.5</v>
      </c>
      <c r="U23" s="446"/>
      <c r="V23" s="420">
        <v>7.5</v>
      </c>
      <c r="W23" s="421">
        <v>7.5</v>
      </c>
      <c r="X23" s="503">
        <v>7.5</v>
      </c>
      <c r="Y23" s="575">
        <v>7.5</v>
      </c>
      <c r="Z23" s="464"/>
      <c r="AA23" s="465"/>
      <c r="AB23" s="420">
        <v>7.5</v>
      </c>
      <c r="AC23" s="420">
        <v>7.5</v>
      </c>
      <c r="AD23" s="421">
        <v>7.5</v>
      </c>
      <c r="AE23" s="466"/>
      <c r="AF23" s="467"/>
      <c r="AG23" s="445">
        <v>7.5</v>
      </c>
      <c r="AH23" s="420">
        <v>7.5</v>
      </c>
      <c r="AI23" s="420">
        <v>7.5</v>
      </c>
      <c r="AJ23" s="420">
        <v>7.5</v>
      </c>
      <c r="AK23" s="577"/>
      <c r="AL23" s="503">
        <v>7.5</v>
      </c>
      <c r="AM23" s="575">
        <v>7.5</v>
      </c>
      <c r="AN23" s="464"/>
      <c r="AO23" s="246">
        <v>7.5</v>
      </c>
      <c r="AP23" s="246">
        <v>7.5</v>
      </c>
      <c r="AQ23" s="246">
        <v>7.5</v>
      </c>
      <c r="AR23" s="472">
        <v>7.5</v>
      </c>
      <c r="AS23" s="456"/>
      <c r="AT23" s="473"/>
      <c r="AU23" s="432">
        <v>7.5</v>
      </c>
      <c r="AV23" s="434">
        <v>7.5</v>
      </c>
      <c r="AW23" s="465"/>
      <c r="AX23" s="574"/>
      <c r="AY23" s="435">
        <v>7.5</v>
      </c>
      <c r="AZ23" s="334">
        <v>7.5</v>
      </c>
      <c r="BA23" s="247">
        <v>7.5</v>
      </c>
      <c r="BB23" s="418"/>
      <c r="BC23" s="419"/>
      <c r="BD23" s="420">
        <v>7.5</v>
      </c>
      <c r="BE23" s="420">
        <v>7.5</v>
      </c>
      <c r="BF23" s="421">
        <v>7.5</v>
      </c>
      <c r="BG23" s="422"/>
      <c r="BH23" s="423"/>
      <c r="BI23" s="445">
        <v>7.5</v>
      </c>
      <c r="BJ23" s="420">
        <v>7.5</v>
      </c>
      <c r="BK23" s="700">
        <v>7.5</v>
      </c>
      <c r="BL23" s="574"/>
      <c r="BM23" s="465"/>
      <c r="BN23" s="503">
        <v>7.5</v>
      </c>
      <c r="BO23" s="575">
        <v>7.5</v>
      </c>
      <c r="BP23" s="432">
        <v>7.5</v>
      </c>
      <c r="BQ23" s="433"/>
      <c r="BR23" s="434">
        <v>7.5</v>
      </c>
      <c r="BS23" s="434">
        <v>7.5</v>
      </c>
      <c r="BT23" s="435">
        <v>7.5</v>
      </c>
      <c r="BU23" s="436"/>
      <c r="BV23" s="437"/>
      <c r="BW23" s="445">
        <v>7.5</v>
      </c>
      <c r="BX23" s="420">
        <v>7.5</v>
      </c>
      <c r="BY23" s="420">
        <v>7.5</v>
      </c>
      <c r="BZ23" s="420">
        <v>7.5</v>
      </c>
      <c r="CA23" s="576"/>
      <c r="CB23" s="503">
        <v>7.5</v>
      </c>
      <c r="CC23" s="575">
        <v>7.5</v>
      </c>
      <c r="CD23" s="445">
        <v>7.5</v>
      </c>
      <c r="CE23" s="420">
        <v>7.5</v>
      </c>
      <c r="CF23" s="446"/>
      <c r="CG23" s="420">
        <v>7.5</v>
      </c>
      <c r="CH23" s="421">
        <v>7.5</v>
      </c>
      <c r="CI23" s="447"/>
      <c r="CJ23" s="448"/>
      <c r="CK23" s="578"/>
      <c r="CL23" s="579"/>
      <c r="CM23" s="580"/>
      <c r="CN23" s="581"/>
      <c r="CO23" s="581"/>
      <c r="CP23" s="582"/>
      <c r="CQ23" s="583"/>
      <c r="CR23" s="578"/>
      <c r="CS23" s="584"/>
      <c r="CT23" s="585"/>
      <c r="CU23" s="602">
        <f>SUM(E23:CJ23)</f>
        <v>420</v>
      </c>
      <c r="CV23" s="603">
        <f>35*12*D22</f>
        <v>420</v>
      </c>
      <c r="CW23" s="604">
        <f>CU23-CV23</f>
        <v>0</v>
      </c>
    </row>
    <row r="24" spans="2:101" ht="18" x14ac:dyDescent="0.3">
      <c r="B24" s="310">
        <v>8</v>
      </c>
      <c r="C24" s="310" t="s">
        <v>117</v>
      </c>
      <c r="D24" s="558">
        <v>1</v>
      </c>
      <c r="E24" s="161" t="s">
        <v>28</v>
      </c>
      <c r="F24" s="162" t="s">
        <v>28</v>
      </c>
      <c r="G24" s="442"/>
      <c r="H24" s="162" t="s">
        <v>28</v>
      </c>
      <c r="I24" s="415" t="s">
        <v>28</v>
      </c>
      <c r="J24" s="443"/>
      <c r="K24" s="444"/>
      <c r="L24" s="560" t="s">
        <v>67</v>
      </c>
      <c r="M24" s="470" t="s">
        <v>67</v>
      </c>
      <c r="N24" s="470" t="s">
        <v>67</v>
      </c>
      <c r="O24" s="470" t="s">
        <v>67</v>
      </c>
      <c r="P24" s="559"/>
      <c r="Q24" s="131" t="s">
        <v>50</v>
      </c>
      <c r="R24" s="132" t="s">
        <v>50</v>
      </c>
      <c r="S24" s="453"/>
      <c r="T24" s="400" t="s">
        <v>40</v>
      </c>
      <c r="U24" s="400" t="s">
        <v>40</v>
      </c>
      <c r="V24" s="400" t="s">
        <v>40</v>
      </c>
      <c r="W24" s="403" t="s">
        <v>40</v>
      </c>
      <c r="X24" s="454"/>
      <c r="Y24" s="455"/>
      <c r="Z24" s="161" t="s">
        <v>28</v>
      </c>
      <c r="AA24" s="162" t="s">
        <v>28</v>
      </c>
      <c r="AB24" s="561"/>
      <c r="AC24" s="162" t="s">
        <v>28</v>
      </c>
      <c r="AD24" s="415" t="s">
        <v>28</v>
      </c>
      <c r="AE24" s="179" t="s">
        <v>48</v>
      </c>
      <c r="AF24" s="181" t="s">
        <v>48</v>
      </c>
      <c r="AG24" s="461"/>
      <c r="AH24" s="401"/>
      <c r="AI24" s="162" t="s">
        <v>28</v>
      </c>
      <c r="AJ24" s="162" t="s">
        <v>28</v>
      </c>
      <c r="AK24" s="415" t="s">
        <v>28</v>
      </c>
      <c r="AL24" s="462"/>
      <c r="AM24" s="463"/>
      <c r="AN24" s="161" t="s">
        <v>28</v>
      </c>
      <c r="AO24" s="162" t="s">
        <v>28</v>
      </c>
      <c r="AP24" s="162" t="s">
        <v>28</v>
      </c>
      <c r="AQ24" s="162" t="s">
        <v>28</v>
      </c>
      <c r="AR24" s="562"/>
      <c r="AS24" s="179" t="s">
        <v>48</v>
      </c>
      <c r="AT24" s="181" t="s">
        <v>48</v>
      </c>
      <c r="AU24" s="461"/>
      <c r="AV24" s="470" t="s">
        <v>67</v>
      </c>
      <c r="AW24" s="470" t="s">
        <v>67</v>
      </c>
      <c r="AX24" s="470" t="s">
        <v>67</v>
      </c>
      <c r="AY24" s="471" t="s">
        <v>67</v>
      </c>
      <c r="AZ24" s="428"/>
      <c r="BA24" s="429"/>
      <c r="BB24" s="399" t="s">
        <v>40</v>
      </c>
      <c r="BC24" s="400" t="s">
        <v>40</v>
      </c>
      <c r="BD24" s="401"/>
      <c r="BE24" s="402"/>
      <c r="BF24" s="697" t="s">
        <v>28</v>
      </c>
      <c r="BG24" s="404" t="s">
        <v>50</v>
      </c>
      <c r="BH24" s="405" t="s">
        <v>50</v>
      </c>
      <c r="BI24" s="413"/>
      <c r="BJ24" s="414"/>
      <c r="BK24" s="162" t="s">
        <v>28</v>
      </c>
      <c r="BL24" s="162" t="s">
        <v>28</v>
      </c>
      <c r="BM24" s="415" t="s">
        <v>28</v>
      </c>
      <c r="BN24" s="416"/>
      <c r="BO24" s="417"/>
      <c r="BP24" s="161" t="s">
        <v>28</v>
      </c>
      <c r="BQ24" s="162" t="s">
        <v>28</v>
      </c>
      <c r="BR24" s="698" t="s">
        <v>28</v>
      </c>
      <c r="BS24" s="402"/>
      <c r="BT24" s="401"/>
      <c r="BU24" s="179" t="s">
        <v>48</v>
      </c>
      <c r="BV24" s="181" t="s">
        <v>48</v>
      </c>
      <c r="BW24" s="399" t="s">
        <v>40</v>
      </c>
      <c r="BX24" s="427"/>
      <c r="BY24" s="400" t="s">
        <v>40</v>
      </c>
      <c r="BZ24" s="400" t="s">
        <v>40</v>
      </c>
      <c r="CA24" s="403" t="s">
        <v>40</v>
      </c>
      <c r="CB24" s="428"/>
      <c r="CC24" s="429"/>
      <c r="CD24" s="705" t="s">
        <v>40</v>
      </c>
      <c r="CE24" s="705" t="s">
        <v>40</v>
      </c>
      <c r="CF24" s="162" t="s">
        <v>28</v>
      </c>
      <c r="CG24" s="162" t="s">
        <v>28</v>
      </c>
      <c r="CH24" s="559"/>
      <c r="CI24" s="179" t="s">
        <v>48</v>
      </c>
      <c r="CJ24" s="181" t="s">
        <v>48</v>
      </c>
      <c r="CK24" s="589">
        <f>COUNTIF($E24:$CJ24,"M")</f>
        <v>24</v>
      </c>
      <c r="CL24" s="590"/>
      <c r="CM24" s="591"/>
      <c r="CN24" s="592"/>
      <c r="CO24" s="592"/>
      <c r="CP24" s="593">
        <f>COUNTIF($E24:$CJ24,"S")</f>
        <v>12</v>
      </c>
      <c r="CQ24" s="594">
        <f>COUNTIF($E24:$CJ24,"X")</f>
        <v>8</v>
      </c>
      <c r="CR24" s="589">
        <f>COUNTIF($E24:$CJ24,"Mw")</f>
        <v>8</v>
      </c>
      <c r="CS24" s="595">
        <f>COUNTIF($E24:$CJ24,"Sw")</f>
        <v>4</v>
      </c>
      <c r="CT24" s="596"/>
      <c r="CU24" s="597"/>
      <c r="CV24" s="598"/>
      <c r="CW24" s="599"/>
    </row>
    <row r="25" spans="2:101" ht="18" x14ac:dyDescent="0.3">
      <c r="B25" s="600"/>
      <c r="C25" s="600"/>
      <c r="D25" s="601"/>
      <c r="E25" s="445">
        <v>7.5</v>
      </c>
      <c r="F25" s="420">
        <v>7.5</v>
      </c>
      <c r="G25" s="446"/>
      <c r="H25" s="420">
        <v>7.5</v>
      </c>
      <c r="I25" s="421">
        <v>7.5</v>
      </c>
      <c r="J25" s="447"/>
      <c r="K25" s="448"/>
      <c r="L25" s="245">
        <v>7.5</v>
      </c>
      <c r="M25" s="246">
        <v>7.5</v>
      </c>
      <c r="N25" s="246">
        <v>7.5</v>
      </c>
      <c r="O25" s="246">
        <v>7.5</v>
      </c>
      <c r="P25" s="576"/>
      <c r="Q25" s="125">
        <v>7.5</v>
      </c>
      <c r="R25" s="126">
        <v>7.5</v>
      </c>
      <c r="S25" s="456"/>
      <c r="T25" s="434">
        <v>7.5</v>
      </c>
      <c r="U25" s="434">
        <v>7.5</v>
      </c>
      <c r="V25" s="434">
        <v>7.5</v>
      </c>
      <c r="W25" s="435">
        <v>7.5</v>
      </c>
      <c r="X25" s="457"/>
      <c r="Y25" s="458"/>
      <c r="Z25" s="445">
        <v>7.5</v>
      </c>
      <c r="AA25" s="420">
        <v>7.5</v>
      </c>
      <c r="AB25" s="446"/>
      <c r="AC25" s="420">
        <v>7.5</v>
      </c>
      <c r="AD25" s="421">
        <v>7.5</v>
      </c>
      <c r="AE25" s="503">
        <v>7.5</v>
      </c>
      <c r="AF25" s="575">
        <v>7.5</v>
      </c>
      <c r="AG25" s="464"/>
      <c r="AH25" s="465"/>
      <c r="AI25" s="420">
        <v>7.5</v>
      </c>
      <c r="AJ25" s="420">
        <v>7.5</v>
      </c>
      <c r="AK25" s="421">
        <v>7.5</v>
      </c>
      <c r="AL25" s="466"/>
      <c r="AM25" s="467"/>
      <c r="AN25" s="445">
        <v>7.5</v>
      </c>
      <c r="AO25" s="420">
        <v>7.5</v>
      </c>
      <c r="AP25" s="420">
        <v>7.5</v>
      </c>
      <c r="AQ25" s="420">
        <v>7.5</v>
      </c>
      <c r="AR25" s="577"/>
      <c r="AS25" s="503">
        <v>7.5</v>
      </c>
      <c r="AT25" s="575">
        <v>7.5</v>
      </c>
      <c r="AU25" s="464"/>
      <c r="AV25" s="246">
        <v>7.5</v>
      </c>
      <c r="AW25" s="246">
        <v>7.5</v>
      </c>
      <c r="AX25" s="246">
        <v>7.5</v>
      </c>
      <c r="AY25" s="472">
        <v>7.5</v>
      </c>
      <c r="AZ25" s="456"/>
      <c r="BA25" s="473"/>
      <c r="BB25" s="432">
        <v>7.5</v>
      </c>
      <c r="BC25" s="434">
        <v>7.5</v>
      </c>
      <c r="BD25" s="465"/>
      <c r="BE25" s="574"/>
      <c r="BF25" s="699">
        <v>7.5</v>
      </c>
      <c r="BG25" s="334">
        <v>7.5</v>
      </c>
      <c r="BH25" s="247">
        <v>7.5</v>
      </c>
      <c r="BI25" s="418"/>
      <c r="BJ25" s="419"/>
      <c r="BK25" s="420">
        <v>7.5</v>
      </c>
      <c r="BL25" s="420">
        <v>7.5</v>
      </c>
      <c r="BM25" s="421">
        <v>7.5</v>
      </c>
      <c r="BN25" s="422"/>
      <c r="BO25" s="423"/>
      <c r="BP25" s="445">
        <v>7.5</v>
      </c>
      <c r="BQ25" s="420">
        <v>7.5</v>
      </c>
      <c r="BR25" s="700">
        <v>7.5</v>
      </c>
      <c r="BS25" s="574"/>
      <c r="BT25" s="465"/>
      <c r="BU25" s="503">
        <v>7.5</v>
      </c>
      <c r="BV25" s="575">
        <v>7.5</v>
      </c>
      <c r="BW25" s="432">
        <v>7.5</v>
      </c>
      <c r="BX25" s="433"/>
      <c r="BY25" s="434">
        <v>7.5</v>
      </c>
      <c r="BZ25" s="434">
        <v>7.5</v>
      </c>
      <c r="CA25" s="435">
        <v>7.5</v>
      </c>
      <c r="CB25" s="436"/>
      <c r="CC25" s="437"/>
      <c r="CD25" s="706">
        <v>7.5</v>
      </c>
      <c r="CE25" s="706">
        <v>7.5</v>
      </c>
      <c r="CF25" s="420">
        <v>7.5</v>
      </c>
      <c r="CG25" s="420">
        <v>7.5</v>
      </c>
      <c r="CH25" s="576"/>
      <c r="CI25" s="503">
        <v>7.5</v>
      </c>
      <c r="CJ25" s="575">
        <v>7.5</v>
      </c>
      <c r="CK25" s="578"/>
      <c r="CL25" s="579"/>
      <c r="CM25" s="580"/>
      <c r="CN25" s="581"/>
      <c r="CO25" s="581"/>
      <c r="CP25" s="582"/>
      <c r="CQ25" s="583"/>
      <c r="CR25" s="578"/>
      <c r="CS25" s="584"/>
      <c r="CT25" s="585"/>
      <c r="CU25" s="602">
        <f>SUM(E25:CJ25)</f>
        <v>420</v>
      </c>
      <c r="CV25" s="603">
        <f>35*12*D24</f>
        <v>420</v>
      </c>
      <c r="CW25" s="604">
        <f>CU25-CV25</f>
        <v>0</v>
      </c>
    </row>
    <row r="26" spans="2:101" ht="18" x14ac:dyDescent="0.3">
      <c r="B26" s="310">
        <v>9</v>
      </c>
      <c r="C26" s="310" t="s">
        <v>118</v>
      </c>
      <c r="D26" s="558">
        <v>1</v>
      </c>
      <c r="E26" s="161" t="s">
        <v>28</v>
      </c>
      <c r="F26" s="162" t="s">
        <v>28</v>
      </c>
      <c r="G26" s="162" t="s">
        <v>28</v>
      </c>
      <c r="H26" s="162" t="s">
        <v>28</v>
      </c>
      <c r="I26" s="559"/>
      <c r="J26" s="179" t="s">
        <v>48</v>
      </c>
      <c r="K26" s="181" t="s">
        <v>48</v>
      </c>
      <c r="L26" s="161" t="s">
        <v>28</v>
      </c>
      <c r="M26" s="162" t="s">
        <v>28</v>
      </c>
      <c r="N26" s="442"/>
      <c r="O26" s="162" t="s">
        <v>28</v>
      </c>
      <c r="P26" s="415" t="s">
        <v>28</v>
      </c>
      <c r="Q26" s="443"/>
      <c r="R26" s="444"/>
      <c r="S26" s="560" t="s">
        <v>67</v>
      </c>
      <c r="T26" s="470" t="s">
        <v>67</v>
      </c>
      <c r="U26" s="470" t="s">
        <v>67</v>
      </c>
      <c r="V26" s="470" t="s">
        <v>67</v>
      </c>
      <c r="W26" s="559"/>
      <c r="X26" s="131" t="s">
        <v>50</v>
      </c>
      <c r="Y26" s="132" t="s">
        <v>50</v>
      </c>
      <c r="Z26" s="453"/>
      <c r="AA26" s="400" t="s">
        <v>40</v>
      </c>
      <c r="AB26" s="400" t="s">
        <v>40</v>
      </c>
      <c r="AC26" s="400" t="s">
        <v>40</v>
      </c>
      <c r="AD26" s="403" t="s">
        <v>40</v>
      </c>
      <c r="AE26" s="454"/>
      <c r="AF26" s="455"/>
      <c r="AG26" s="161" t="s">
        <v>28</v>
      </c>
      <c r="AH26" s="162" t="s">
        <v>28</v>
      </c>
      <c r="AI26" s="561"/>
      <c r="AJ26" s="162" t="s">
        <v>28</v>
      </c>
      <c r="AK26" s="415" t="s">
        <v>28</v>
      </c>
      <c r="AL26" s="179" t="s">
        <v>48</v>
      </c>
      <c r="AM26" s="181" t="s">
        <v>48</v>
      </c>
      <c r="AN26" s="461"/>
      <c r="AO26" s="401"/>
      <c r="AP26" s="162" t="s">
        <v>28</v>
      </c>
      <c r="AQ26" s="716" t="s">
        <v>40</v>
      </c>
      <c r="AR26" s="716" t="s">
        <v>40</v>
      </c>
      <c r="AS26" s="462"/>
      <c r="AT26" s="463"/>
      <c r="AU26" s="161" t="s">
        <v>28</v>
      </c>
      <c r="AV26" s="162" t="s">
        <v>28</v>
      </c>
      <c r="AW26" s="162" t="s">
        <v>28</v>
      </c>
      <c r="AX26" s="162" t="s">
        <v>28</v>
      </c>
      <c r="AY26" s="562"/>
      <c r="AZ26" s="179" t="s">
        <v>48</v>
      </c>
      <c r="BA26" s="181" t="s">
        <v>48</v>
      </c>
      <c r="BB26" s="461"/>
      <c r="BC26" s="470" t="s">
        <v>67</v>
      </c>
      <c r="BD26" s="470" t="s">
        <v>67</v>
      </c>
      <c r="BE26" s="470" t="s">
        <v>67</v>
      </c>
      <c r="BF26" s="471" t="s">
        <v>67</v>
      </c>
      <c r="BG26" s="428"/>
      <c r="BH26" s="429"/>
      <c r="BI26" s="399" t="s">
        <v>40</v>
      </c>
      <c r="BJ26" s="400" t="s">
        <v>40</v>
      </c>
      <c r="BK26" s="401"/>
      <c r="BL26" s="402"/>
      <c r="BM26" s="697" t="s">
        <v>28</v>
      </c>
      <c r="BN26" s="404" t="s">
        <v>50</v>
      </c>
      <c r="BO26" s="405" t="s">
        <v>50</v>
      </c>
      <c r="BP26" s="413"/>
      <c r="BQ26" s="414"/>
      <c r="BR26" s="162" t="s">
        <v>28</v>
      </c>
      <c r="BS26" s="162" t="s">
        <v>28</v>
      </c>
      <c r="BT26" s="415" t="s">
        <v>28</v>
      </c>
      <c r="BU26" s="416"/>
      <c r="BV26" s="417"/>
      <c r="BW26" s="161" t="s">
        <v>28</v>
      </c>
      <c r="BX26" s="703" t="s">
        <v>40</v>
      </c>
      <c r="BY26" s="400" t="s">
        <v>40</v>
      </c>
      <c r="BZ26" s="402"/>
      <c r="CA26" s="401"/>
      <c r="CB26" s="179" t="s">
        <v>48</v>
      </c>
      <c r="CC26" s="181" t="s">
        <v>48</v>
      </c>
      <c r="CD26" s="399" t="s">
        <v>40</v>
      </c>
      <c r="CE26" s="427"/>
      <c r="CF26" s="400" t="s">
        <v>40</v>
      </c>
      <c r="CG26" s="400" t="s">
        <v>40</v>
      </c>
      <c r="CH26" s="403" t="s">
        <v>40</v>
      </c>
      <c r="CI26" s="428"/>
      <c r="CJ26" s="429"/>
      <c r="CK26" s="589">
        <f>COUNTIF($E26:$CJ26,"M")</f>
        <v>22</v>
      </c>
      <c r="CL26" s="590"/>
      <c r="CM26" s="591"/>
      <c r="CN26" s="592"/>
      <c r="CO26" s="592"/>
      <c r="CP26" s="593">
        <f>COUNTIF($E26:$CJ26,"S")</f>
        <v>14</v>
      </c>
      <c r="CQ26" s="594">
        <f>COUNTIF($E26:$CJ26,"X")</f>
        <v>8</v>
      </c>
      <c r="CR26" s="589">
        <f>COUNTIF($E26:$CJ26,"Mw")</f>
        <v>8</v>
      </c>
      <c r="CS26" s="595">
        <f>COUNTIF($E26:$CJ26,"Sw")</f>
        <v>4</v>
      </c>
      <c r="CT26" s="596"/>
      <c r="CU26" s="597"/>
      <c r="CV26" s="598"/>
      <c r="CW26" s="599"/>
    </row>
    <row r="27" spans="2:101" ht="18" x14ac:dyDescent="0.3">
      <c r="B27" s="600"/>
      <c r="C27" s="600"/>
      <c r="D27" s="601"/>
      <c r="E27" s="445">
        <v>7.5</v>
      </c>
      <c r="F27" s="420">
        <v>7.5</v>
      </c>
      <c r="G27" s="420">
        <v>7.5</v>
      </c>
      <c r="H27" s="420">
        <v>7.5</v>
      </c>
      <c r="I27" s="576"/>
      <c r="J27" s="503">
        <v>7.5</v>
      </c>
      <c r="K27" s="575">
        <v>7.5</v>
      </c>
      <c r="L27" s="445">
        <v>7.5</v>
      </c>
      <c r="M27" s="420">
        <v>7.5</v>
      </c>
      <c r="N27" s="446"/>
      <c r="O27" s="420">
        <v>7.5</v>
      </c>
      <c r="P27" s="421">
        <v>7.5</v>
      </c>
      <c r="Q27" s="447"/>
      <c r="R27" s="448"/>
      <c r="S27" s="245">
        <v>7.5</v>
      </c>
      <c r="T27" s="246">
        <v>7.5</v>
      </c>
      <c r="U27" s="246">
        <v>7.5</v>
      </c>
      <c r="V27" s="246">
        <v>7.5</v>
      </c>
      <c r="W27" s="576"/>
      <c r="X27" s="125">
        <v>7.5</v>
      </c>
      <c r="Y27" s="126">
        <v>7.5</v>
      </c>
      <c r="Z27" s="456"/>
      <c r="AA27" s="434">
        <v>7.5</v>
      </c>
      <c r="AB27" s="434">
        <v>7.5</v>
      </c>
      <c r="AC27" s="434">
        <v>7.5</v>
      </c>
      <c r="AD27" s="435">
        <v>7.5</v>
      </c>
      <c r="AE27" s="457"/>
      <c r="AF27" s="458"/>
      <c r="AG27" s="445">
        <v>7.5</v>
      </c>
      <c r="AH27" s="420">
        <v>7.5</v>
      </c>
      <c r="AI27" s="446"/>
      <c r="AJ27" s="420">
        <v>7.5</v>
      </c>
      <c r="AK27" s="421">
        <v>7.5</v>
      </c>
      <c r="AL27" s="503">
        <v>7.5</v>
      </c>
      <c r="AM27" s="575">
        <v>7.5</v>
      </c>
      <c r="AN27" s="464"/>
      <c r="AO27" s="465"/>
      <c r="AP27" s="420">
        <v>7.5</v>
      </c>
      <c r="AQ27" s="717">
        <v>7.5</v>
      </c>
      <c r="AR27" s="717">
        <v>7.5</v>
      </c>
      <c r="AS27" s="466"/>
      <c r="AT27" s="467"/>
      <c r="AU27" s="445">
        <v>7.5</v>
      </c>
      <c r="AV27" s="420">
        <v>7.5</v>
      </c>
      <c r="AW27" s="420">
        <v>7.5</v>
      </c>
      <c r="AX27" s="420">
        <v>7.5</v>
      </c>
      <c r="AY27" s="577"/>
      <c r="AZ27" s="503">
        <v>7.5</v>
      </c>
      <c r="BA27" s="575">
        <v>7.5</v>
      </c>
      <c r="BB27" s="464"/>
      <c r="BC27" s="246">
        <v>7.5</v>
      </c>
      <c r="BD27" s="246">
        <v>7.5</v>
      </c>
      <c r="BE27" s="246">
        <v>7.5</v>
      </c>
      <c r="BF27" s="472">
        <v>7.5</v>
      </c>
      <c r="BG27" s="456"/>
      <c r="BH27" s="473"/>
      <c r="BI27" s="432">
        <v>7.5</v>
      </c>
      <c r="BJ27" s="434">
        <v>7.5</v>
      </c>
      <c r="BK27" s="465"/>
      <c r="BL27" s="574"/>
      <c r="BM27" s="699">
        <v>7.5</v>
      </c>
      <c r="BN27" s="334">
        <v>7.5</v>
      </c>
      <c r="BO27" s="247">
        <v>7.5</v>
      </c>
      <c r="BP27" s="418"/>
      <c r="BQ27" s="419"/>
      <c r="BR27" s="420">
        <v>7.5</v>
      </c>
      <c r="BS27" s="420">
        <v>7.5</v>
      </c>
      <c r="BT27" s="421">
        <v>7.5</v>
      </c>
      <c r="BU27" s="422"/>
      <c r="BV27" s="423"/>
      <c r="BW27" s="445">
        <v>7.5</v>
      </c>
      <c r="BX27" s="704">
        <v>7.5</v>
      </c>
      <c r="BY27" s="434">
        <v>7.5</v>
      </c>
      <c r="BZ27" s="574"/>
      <c r="CA27" s="465"/>
      <c r="CB27" s="503">
        <v>7.5</v>
      </c>
      <c r="CC27" s="575">
        <v>7.5</v>
      </c>
      <c r="CD27" s="432">
        <v>7.5</v>
      </c>
      <c r="CE27" s="433"/>
      <c r="CF27" s="434">
        <v>7.5</v>
      </c>
      <c r="CG27" s="434">
        <v>7.5</v>
      </c>
      <c r="CH27" s="435">
        <v>7.5</v>
      </c>
      <c r="CI27" s="436"/>
      <c r="CJ27" s="437"/>
      <c r="CK27" s="578"/>
      <c r="CL27" s="579"/>
      <c r="CM27" s="580"/>
      <c r="CN27" s="581"/>
      <c r="CO27" s="581"/>
      <c r="CP27" s="582"/>
      <c r="CQ27" s="583"/>
      <c r="CR27" s="578"/>
      <c r="CS27" s="584"/>
      <c r="CT27" s="585"/>
      <c r="CU27" s="602">
        <f>SUM(E27:CJ27)</f>
        <v>420</v>
      </c>
      <c r="CV27" s="603">
        <f>35*12*D26</f>
        <v>420</v>
      </c>
      <c r="CW27" s="604">
        <f>CU27-CV27</f>
        <v>0</v>
      </c>
    </row>
    <row r="28" spans="2:101" ht="18" x14ac:dyDescent="0.3">
      <c r="B28" s="310">
        <v>10</v>
      </c>
      <c r="C28" s="310" t="s">
        <v>105</v>
      </c>
      <c r="D28" s="558">
        <v>0.8</v>
      </c>
      <c r="E28" s="399" t="s">
        <v>40</v>
      </c>
      <c r="F28" s="427"/>
      <c r="G28" s="400" t="s">
        <v>40</v>
      </c>
      <c r="H28" s="400" t="s">
        <v>40</v>
      </c>
      <c r="I28" s="680"/>
      <c r="J28" s="428"/>
      <c r="K28" s="429"/>
      <c r="L28" s="161" t="s">
        <v>28</v>
      </c>
      <c r="M28" s="162" t="s">
        <v>28</v>
      </c>
      <c r="N28" s="400" t="s">
        <v>40</v>
      </c>
      <c r="O28" s="678"/>
      <c r="P28" s="559"/>
      <c r="Q28" s="179" t="s">
        <v>48</v>
      </c>
      <c r="R28" s="181" t="s">
        <v>48</v>
      </c>
      <c r="S28" s="161" t="s">
        <v>28</v>
      </c>
      <c r="T28" s="162" t="s">
        <v>28</v>
      </c>
      <c r="U28" s="442"/>
      <c r="V28" s="678"/>
      <c r="W28" s="415" t="s">
        <v>28</v>
      </c>
      <c r="X28" s="443"/>
      <c r="Y28" s="444"/>
      <c r="Z28" s="685"/>
      <c r="AA28" s="686"/>
      <c r="AB28" s="470" t="s">
        <v>67</v>
      </c>
      <c r="AC28" s="470" t="s">
        <v>67</v>
      </c>
      <c r="AD28" s="559"/>
      <c r="AE28" s="131" t="s">
        <v>50</v>
      </c>
      <c r="AF28" s="132" t="s">
        <v>50</v>
      </c>
      <c r="AG28" s="453"/>
      <c r="AH28" s="400" t="s">
        <v>40</v>
      </c>
      <c r="AI28" s="679"/>
      <c r="AJ28" s="400" t="s">
        <v>40</v>
      </c>
      <c r="AK28" s="403" t="s">
        <v>40</v>
      </c>
      <c r="AL28" s="454"/>
      <c r="AM28" s="455"/>
      <c r="AN28" s="677"/>
      <c r="AO28" s="678"/>
      <c r="AP28" s="561"/>
      <c r="AQ28" s="162" t="s">
        <v>28</v>
      </c>
      <c r="AR28" s="415" t="s">
        <v>28</v>
      </c>
      <c r="AS28" s="179" t="s">
        <v>48</v>
      </c>
      <c r="AT28" s="181" t="s">
        <v>48</v>
      </c>
      <c r="AU28" s="461"/>
      <c r="AV28" s="401"/>
      <c r="AW28" s="162" t="s">
        <v>28</v>
      </c>
      <c r="AX28" s="703" t="s">
        <v>40</v>
      </c>
      <c r="AY28" s="703" t="s">
        <v>40</v>
      </c>
      <c r="AZ28" s="462"/>
      <c r="BA28" s="463"/>
      <c r="BB28" s="161" t="s">
        <v>28</v>
      </c>
      <c r="BC28" s="162" t="s">
        <v>28</v>
      </c>
      <c r="BD28" s="162" t="s">
        <v>28</v>
      </c>
      <c r="BE28" s="162" t="s">
        <v>28</v>
      </c>
      <c r="BF28" s="562"/>
      <c r="BG28" s="179" t="s">
        <v>48</v>
      </c>
      <c r="BH28" s="181" t="s">
        <v>48</v>
      </c>
      <c r="BI28" s="461"/>
      <c r="BJ28" s="470" t="s">
        <v>67</v>
      </c>
      <c r="BK28" s="470" t="s">
        <v>67</v>
      </c>
      <c r="BL28" s="686"/>
      <c r="BM28" s="687"/>
      <c r="BN28" s="428"/>
      <c r="BO28" s="429"/>
      <c r="BP28" s="399" t="s">
        <v>40</v>
      </c>
      <c r="BQ28" s="400" t="s">
        <v>40</v>
      </c>
      <c r="BR28" s="401"/>
      <c r="BS28" s="402"/>
      <c r="BT28" s="403" t="s">
        <v>40</v>
      </c>
      <c r="BU28" s="404" t="s">
        <v>50</v>
      </c>
      <c r="BV28" s="405" t="s">
        <v>50</v>
      </c>
      <c r="BW28" s="413"/>
      <c r="BX28" s="414"/>
      <c r="BY28" s="162" t="s">
        <v>28</v>
      </c>
      <c r="BZ28" s="162" t="s">
        <v>28</v>
      </c>
      <c r="CA28" s="415" t="s">
        <v>28</v>
      </c>
      <c r="CB28" s="416"/>
      <c r="CC28" s="417"/>
      <c r="CD28" s="161" t="s">
        <v>28</v>
      </c>
      <c r="CE28" s="162" t="s">
        <v>28</v>
      </c>
      <c r="CF28" s="679"/>
      <c r="CG28" s="402"/>
      <c r="CH28" s="401"/>
      <c r="CI28" s="179" t="s">
        <v>48</v>
      </c>
      <c r="CJ28" s="181" t="s">
        <v>48</v>
      </c>
      <c r="CK28" s="589">
        <f>COUNTIF($E28:$CJ28,"M")</f>
        <v>17</v>
      </c>
      <c r="CL28" s="590"/>
      <c r="CM28" s="591"/>
      <c r="CN28" s="592"/>
      <c r="CO28" s="592"/>
      <c r="CP28" s="593">
        <f>COUNTIF($E28:$CJ28,"S")</f>
        <v>12</v>
      </c>
      <c r="CQ28" s="594">
        <f>COUNTIF($E28:$CJ28,"X")</f>
        <v>4</v>
      </c>
      <c r="CR28" s="589">
        <f>COUNTIF($E28:$CJ28,"Mw")</f>
        <v>8</v>
      </c>
      <c r="CS28" s="595">
        <f>COUNTIF($E28:$CJ28,"Sw")</f>
        <v>4</v>
      </c>
      <c r="CT28" s="596"/>
      <c r="CU28" s="597"/>
      <c r="CV28" s="598"/>
      <c r="CW28" s="599"/>
    </row>
    <row r="29" spans="2:101" ht="18" x14ac:dyDescent="0.3">
      <c r="B29" s="600"/>
      <c r="C29" s="600"/>
      <c r="D29" s="601"/>
      <c r="E29" s="432">
        <v>7.5</v>
      </c>
      <c r="F29" s="433"/>
      <c r="G29" s="434">
        <v>7.5</v>
      </c>
      <c r="H29" s="434">
        <v>7.5</v>
      </c>
      <c r="I29" s="684"/>
      <c r="J29" s="436"/>
      <c r="K29" s="437"/>
      <c r="L29" s="445">
        <v>7.5</v>
      </c>
      <c r="M29" s="420">
        <v>7.5</v>
      </c>
      <c r="N29" s="434">
        <v>7.5</v>
      </c>
      <c r="O29" s="682"/>
      <c r="P29" s="576"/>
      <c r="Q29" s="503">
        <v>7.5</v>
      </c>
      <c r="R29" s="575">
        <v>7.5</v>
      </c>
      <c r="S29" s="445">
        <v>7.5</v>
      </c>
      <c r="T29" s="420">
        <v>7.5</v>
      </c>
      <c r="U29" s="446"/>
      <c r="V29" s="682"/>
      <c r="W29" s="421">
        <v>7.5</v>
      </c>
      <c r="X29" s="447"/>
      <c r="Y29" s="448"/>
      <c r="Z29" s="688"/>
      <c r="AA29" s="689"/>
      <c r="AB29" s="246">
        <v>7.5</v>
      </c>
      <c r="AC29" s="246">
        <v>7.5</v>
      </c>
      <c r="AD29" s="576"/>
      <c r="AE29" s="125">
        <v>7.5</v>
      </c>
      <c r="AF29" s="126">
        <v>7.5</v>
      </c>
      <c r="AG29" s="456"/>
      <c r="AH29" s="434">
        <v>7.5</v>
      </c>
      <c r="AI29" s="683"/>
      <c r="AJ29" s="434">
        <v>7.5</v>
      </c>
      <c r="AK29" s="435">
        <v>7.5</v>
      </c>
      <c r="AL29" s="457"/>
      <c r="AM29" s="458"/>
      <c r="AN29" s="681"/>
      <c r="AO29" s="682"/>
      <c r="AP29" s="446"/>
      <c r="AQ29" s="420">
        <v>7.5</v>
      </c>
      <c r="AR29" s="421">
        <v>7.5</v>
      </c>
      <c r="AS29" s="503">
        <v>7.5</v>
      </c>
      <c r="AT29" s="575">
        <v>7.5</v>
      </c>
      <c r="AU29" s="464"/>
      <c r="AV29" s="465"/>
      <c r="AW29" s="420">
        <v>7.5</v>
      </c>
      <c r="AX29" s="704">
        <v>7.5</v>
      </c>
      <c r="AY29" s="704">
        <v>7.5</v>
      </c>
      <c r="AZ29" s="466"/>
      <c r="BA29" s="467"/>
      <c r="BB29" s="445">
        <v>7.5</v>
      </c>
      <c r="BC29" s="420">
        <v>7.5</v>
      </c>
      <c r="BD29" s="420">
        <v>7.5</v>
      </c>
      <c r="BE29" s="420">
        <v>7.5</v>
      </c>
      <c r="BF29" s="577"/>
      <c r="BG29" s="503">
        <v>7.5</v>
      </c>
      <c r="BH29" s="575">
        <v>7.5</v>
      </c>
      <c r="BI29" s="464"/>
      <c r="BJ29" s="246">
        <v>7.5</v>
      </c>
      <c r="BK29" s="246">
        <v>7.5</v>
      </c>
      <c r="BL29" s="689"/>
      <c r="BM29" s="690"/>
      <c r="BN29" s="456"/>
      <c r="BO29" s="473"/>
      <c r="BP29" s="432">
        <v>7.5</v>
      </c>
      <c r="BQ29" s="434">
        <v>7.5</v>
      </c>
      <c r="BR29" s="465"/>
      <c r="BS29" s="574"/>
      <c r="BT29" s="435">
        <v>7.5</v>
      </c>
      <c r="BU29" s="334">
        <v>7.5</v>
      </c>
      <c r="BV29" s="247">
        <v>7.5</v>
      </c>
      <c r="BW29" s="418"/>
      <c r="BX29" s="419"/>
      <c r="BY29" s="420">
        <v>7.5</v>
      </c>
      <c r="BZ29" s="420">
        <v>7.5</v>
      </c>
      <c r="CA29" s="421">
        <v>7.5</v>
      </c>
      <c r="CB29" s="422"/>
      <c r="CC29" s="423"/>
      <c r="CD29" s="445">
        <v>7.5</v>
      </c>
      <c r="CE29" s="420">
        <v>7.5</v>
      </c>
      <c r="CF29" s="683"/>
      <c r="CG29" s="574"/>
      <c r="CH29" s="465"/>
      <c r="CI29" s="503">
        <v>7.5</v>
      </c>
      <c r="CJ29" s="575">
        <v>7.5</v>
      </c>
      <c r="CK29" s="578"/>
      <c r="CL29" s="579"/>
      <c r="CM29" s="580"/>
      <c r="CN29" s="581"/>
      <c r="CO29" s="581"/>
      <c r="CP29" s="582"/>
      <c r="CQ29" s="583"/>
      <c r="CR29" s="578"/>
      <c r="CS29" s="584"/>
      <c r="CT29" s="585"/>
      <c r="CU29" s="602">
        <f>SUM(E29:CJ29)</f>
        <v>337.5</v>
      </c>
      <c r="CV29" s="603">
        <f>35*12*D28</f>
        <v>336</v>
      </c>
      <c r="CW29" s="604">
        <f>CU29-CV29</f>
        <v>1.5</v>
      </c>
    </row>
    <row r="30" spans="2:101" ht="18" x14ac:dyDescent="0.3">
      <c r="B30" s="310">
        <v>11</v>
      </c>
      <c r="C30" s="310" t="s">
        <v>119</v>
      </c>
      <c r="D30" s="558">
        <v>0.5</v>
      </c>
      <c r="E30" s="677"/>
      <c r="F30" s="678"/>
      <c r="G30" s="698" t="s">
        <v>28</v>
      </c>
      <c r="H30" s="402"/>
      <c r="I30" s="401"/>
      <c r="J30" s="179" t="s">
        <v>48</v>
      </c>
      <c r="K30" s="181" t="s">
        <v>48</v>
      </c>
      <c r="L30" s="399" t="s">
        <v>40</v>
      </c>
      <c r="M30" s="427"/>
      <c r="N30" s="415" t="s">
        <v>28</v>
      </c>
      <c r="O30" s="703"/>
      <c r="P30" s="680"/>
      <c r="Q30" s="428"/>
      <c r="R30" s="429"/>
      <c r="S30" s="705" t="s">
        <v>40</v>
      </c>
      <c r="T30" s="678"/>
      <c r="U30" s="162" t="s">
        <v>28</v>
      </c>
      <c r="V30" s="705" t="s">
        <v>40</v>
      </c>
      <c r="W30" s="559"/>
      <c r="X30" s="179" t="s">
        <v>48</v>
      </c>
      <c r="Y30" s="181" t="s">
        <v>48</v>
      </c>
      <c r="Z30" s="161" t="s">
        <v>28</v>
      </c>
      <c r="AA30" s="162" t="s">
        <v>28</v>
      </c>
      <c r="AB30" s="442"/>
      <c r="AC30" s="678"/>
      <c r="AD30" s="697"/>
      <c r="AE30" s="443"/>
      <c r="AF30" s="444"/>
      <c r="AG30" s="685"/>
      <c r="AH30" s="686"/>
      <c r="AI30" s="686"/>
      <c r="AJ30" s="686"/>
      <c r="AK30" s="559"/>
      <c r="AL30" s="131" t="s">
        <v>50</v>
      </c>
      <c r="AM30" s="132" t="s">
        <v>50</v>
      </c>
      <c r="AN30" s="453"/>
      <c r="AO30" s="400" t="s">
        <v>40</v>
      </c>
      <c r="AP30" s="679"/>
      <c r="AQ30" s="716"/>
      <c r="AR30" s="680"/>
      <c r="AS30" s="454"/>
      <c r="AT30" s="455"/>
      <c r="AU30" s="677"/>
      <c r="AV30" s="703" t="s">
        <v>40</v>
      </c>
      <c r="AW30" s="561"/>
      <c r="AX30" s="678"/>
      <c r="AY30" s="415" t="s">
        <v>28</v>
      </c>
      <c r="AZ30" s="179" t="s">
        <v>48</v>
      </c>
      <c r="BA30" s="181" t="s">
        <v>48</v>
      </c>
      <c r="BB30" s="461"/>
      <c r="BC30" s="401"/>
      <c r="BD30" s="718"/>
      <c r="BE30" s="678"/>
      <c r="BF30" s="415" t="s">
        <v>28</v>
      </c>
      <c r="BG30" s="462"/>
      <c r="BH30" s="463"/>
      <c r="BI30" s="677"/>
      <c r="BJ30" s="678"/>
      <c r="BK30" s="162" t="s">
        <v>28</v>
      </c>
      <c r="BL30" s="678"/>
      <c r="BM30" s="562"/>
      <c r="BN30" s="179" t="s">
        <v>48</v>
      </c>
      <c r="BO30" s="181" t="s">
        <v>48</v>
      </c>
      <c r="BP30" s="461"/>
      <c r="BQ30" s="686"/>
      <c r="BR30" s="686"/>
      <c r="BS30" s="686"/>
      <c r="BT30" s="687"/>
      <c r="BU30" s="428"/>
      <c r="BV30" s="429"/>
      <c r="BW30" s="399" t="s">
        <v>40</v>
      </c>
      <c r="BX30" s="703"/>
      <c r="BY30" s="401"/>
      <c r="BZ30" s="402"/>
      <c r="CA30" s="680"/>
      <c r="CB30" s="404" t="s">
        <v>50</v>
      </c>
      <c r="CC30" s="405" t="s">
        <v>50</v>
      </c>
      <c r="CD30" s="413"/>
      <c r="CE30" s="414"/>
      <c r="CF30" s="162" t="s">
        <v>28</v>
      </c>
      <c r="CG30" s="678"/>
      <c r="CH30" s="415" t="s">
        <v>28</v>
      </c>
      <c r="CI30" s="416"/>
      <c r="CJ30" s="417"/>
      <c r="CK30" s="589">
        <f>COUNTIF($E30:$CJ30,"M")</f>
        <v>10</v>
      </c>
      <c r="CL30" s="590"/>
      <c r="CM30" s="591"/>
      <c r="CN30" s="592"/>
      <c r="CO30" s="592"/>
      <c r="CP30" s="593">
        <f>COUNTIF($E30:$CJ30,"S")</f>
        <v>6</v>
      </c>
      <c r="CQ30" s="594">
        <f>COUNTIF($E30:$CJ30,"X")</f>
        <v>0</v>
      </c>
      <c r="CR30" s="589">
        <f>COUNTIF($E30:$CJ30,"Mw")</f>
        <v>8</v>
      </c>
      <c r="CS30" s="595">
        <f>COUNTIF($E30:$CJ30,"Sw")</f>
        <v>4</v>
      </c>
      <c r="CT30" s="596"/>
      <c r="CU30" s="597"/>
      <c r="CV30" s="598"/>
      <c r="CW30" s="599"/>
    </row>
    <row r="31" spans="2:101" ht="18" x14ac:dyDescent="0.3">
      <c r="B31" s="600"/>
      <c r="C31" s="600"/>
      <c r="D31" s="601"/>
      <c r="E31" s="681"/>
      <c r="F31" s="682"/>
      <c r="G31" s="700">
        <v>7.5</v>
      </c>
      <c r="H31" s="574"/>
      <c r="I31" s="465"/>
      <c r="J31" s="503">
        <v>7.5</v>
      </c>
      <c r="K31" s="575">
        <v>7.5</v>
      </c>
      <c r="L31" s="432">
        <v>7.5</v>
      </c>
      <c r="M31" s="433"/>
      <c r="N31" s="421">
        <v>7.5</v>
      </c>
      <c r="O31" s="704"/>
      <c r="P31" s="684"/>
      <c r="Q31" s="436"/>
      <c r="R31" s="437"/>
      <c r="S31" s="706">
        <v>7.5</v>
      </c>
      <c r="T31" s="682"/>
      <c r="U31" s="420">
        <v>7.5</v>
      </c>
      <c r="V31" s="706">
        <v>7.5</v>
      </c>
      <c r="W31" s="576"/>
      <c r="X31" s="503">
        <v>7.5</v>
      </c>
      <c r="Y31" s="575">
        <v>7.5</v>
      </c>
      <c r="Z31" s="445">
        <v>7.5</v>
      </c>
      <c r="AA31" s="420">
        <v>7.5</v>
      </c>
      <c r="AB31" s="446"/>
      <c r="AC31" s="682"/>
      <c r="AD31" s="699"/>
      <c r="AE31" s="447"/>
      <c r="AF31" s="448"/>
      <c r="AG31" s="688"/>
      <c r="AH31" s="689"/>
      <c r="AI31" s="689"/>
      <c r="AJ31" s="689"/>
      <c r="AK31" s="576"/>
      <c r="AL31" s="125">
        <v>7.5</v>
      </c>
      <c r="AM31" s="126">
        <v>7.5</v>
      </c>
      <c r="AN31" s="456"/>
      <c r="AO31" s="434">
        <v>7.5</v>
      </c>
      <c r="AP31" s="683"/>
      <c r="AQ31" s="717"/>
      <c r="AR31" s="684"/>
      <c r="AS31" s="457"/>
      <c r="AT31" s="458"/>
      <c r="AU31" s="681"/>
      <c r="AV31" s="704">
        <v>7.5</v>
      </c>
      <c r="AW31" s="446"/>
      <c r="AX31" s="682"/>
      <c r="AY31" s="421">
        <v>7.5</v>
      </c>
      <c r="AZ31" s="503">
        <v>7.5</v>
      </c>
      <c r="BA31" s="575">
        <v>7.5</v>
      </c>
      <c r="BB31" s="464"/>
      <c r="BC31" s="465"/>
      <c r="BD31" s="719"/>
      <c r="BE31" s="682"/>
      <c r="BF31" s="421">
        <v>7.5</v>
      </c>
      <c r="BG31" s="466"/>
      <c r="BH31" s="467"/>
      <c r="BI31" s="681"/>
      <c r="BJ31" s="682"/>
      <c r="BK31" s="420">
        <v>7.5</v>
      </c>
      <c r="BL31" s="682"/>
      <c r="BM31" s="577"/>
      <c r="BN31" s="503">
        <v>7.5</v>
      </c>
      <c r="BO31" s="575">
        <v>7.5</v>
      </c>
      <c r="BP31" s="464"/>
      <c r="BQ31" s="689"/>
      <c r="BR31" s="689"/>
      <c r="BS31" s="689"/>
      <c r="BT31" s="690"/>
      <c r="BU31" s="456"/>
      <c r="BV31" s="473"/>
      <c r="BW31" s="432">
        <v>7.5</v>
      </c>
      <c r="BX31" s="704"/>
      <c r="BY31" s="465"/>
      <c r="BZ31" s="574"/>
      <c r="CA31" s="684"/>
      <c r="CB31" s="334">
        <v>7.5</v>
      </c>
      <c r="CC31" s="247">
        <v>7.5</v>
      </c>
      <c r="CD31" s="418"/>
      <c r="CE31" s="419"/>
      <c r="CF31" s="420">
        <v>7.5</v>
      </c>
      <c r="CG31" s="682"/>
      <c r="CH31" s="421">
        <v>7.5</v>
      </c>
      <c r="CI31" s="422"/>
      <c r="CJ31" s="423"/>
      <c r="CK31" s="578"/>
      <c r="CL31" s="579"/>
      <c r="CM31" s="580"/>
      <c r="CN31" s="581"/>
      <c r="CO31" s="581"/>
      <c r="CP31" s="582"/>
      <c r="CQ31" s="583"/>
      <c r="CR31" s="578"/>
      <c r="CS31" s="584"/>
      <c r="CT31" s="585"/>
      <c r="CU31" s="602">
        <f>SUM(E31:CJ31)</f>
        <v>210</v>
      </c>
      <c r="CV31" s="603">
        <f>35*12*D30</f>
        <v>210</v>
      </c>
      <c r="CW31" s="604">
        <f>CU31-CV31</f>
        <v>0</v>
      </c>
    </row>
    <row r="32" spans="2:101" ht="18" x14ac:dyDescent="0.3">
      <c r="B32" s="310">
        <v>12</v>
      </c>
      <c r="C32" s="310" t="s">
        <v>102</v>
      </c>
      <c r="D32" s="558">
        <v>0.2</v>
      </c>
      <c r="E32" s="413"/>
      <c r="F32" s="414"/>
      <c r="G32" s="698"/>
      <c r="H32" s="678"/>
      <c r="I32" s="697"/>
      <c r="J32" s="416"/>
      <c r="K32" s="417"/>
      <c r="L32" s="677"/>
      <c r="M32" s="678"/>
      <c r="N32" s="679"/>
      <c r="O32" s="402"/>
      <c r="P32" s="401"/>
      <c r="Q32" s="179" t="s">
        <v>48</v>
      </c>
      <c r="R32" s="181" t="s">
        <v>48</v>
      </c>
      <c r="S32" s="705"/>
      <c r="T32" s="427"/>
      <c r="U32" s="679"/>
      <c r="V32" s="703"/>
      <c r="W32" s="680"/>
      <c r="X32" s="428"/>
      <c r="Y32" s="429"/>
      <c r="Z32" s="677"/>
      <c r="AA32" s="678"/>
      <c r="AB32" s="698"/>
      <c r="AC32" s="678"/>
      <c r="AD32" s="559"/>
      <c r="AE32" s="179" t="s">
        <v>48</v>
      </c>
      <c r="AF32" s="181" t="s">
        <v>48</v>
      </c>
      <c r="AG32" s="677"/>
      <c r="AH32" s="678"/>
      <c r="AI32" s="442"/>
      <c r="AJ32" s="678"/>
      <c r="AK32" s="697"/>
      <c r="AL32" s="443"/>
      <c r="AM32" s="444"/>
      <c r="AN32" s="685"/>
      <c r="AO32" s="686"/>
      <c r="AP32" s="686"/>
      <c r="AQ32" s="686"/>
      <c r="AR32" s="559"/>
      <c r="AS32" s="131" t="s">
        <v>50</v>
      </c>
      <c r="AT32" s="132" t="s">
        <v>50</v>
      </c>
      <c r="AU32" s="453"/>
      <c r="AV32" s="703"/>
      <c r="AW32" s="679"/>
      <c r="AX32" s="703"/>
      <c r="AY32" s="680"/>
      <c r="AZ32" s="454"/>
      <c r="BA32" s="455"/>
      <c r="BB32" s="677"/>
      <c r="BC32" s="678"/>
      <c r="BD32" s="561"/>
      <c r="BE32" s="678"/>
      <c r="BF32" s="697"/>
      <c r="BG32" s="179" t="s">
        <v>48</v>
      </c>
      <c r="BH32" s="181" t="s">
        <v>48</v>
      </c>
      <c r="BI32" s="461"/>
      <c r="BJ32" s="401"/>
      <c r="BK32" s="703"/>
      <c r="BL32" s="678"/>
      <c r="BM32" s="697"/>
      <c r="BN32" s="462"/>
      <c r="BO32" s="463"/>
      <c r="BP32" s="677"/>
      <c r="BQ32" s="678"/>
      <c r="BR32" s="703"/>
      <c r="BS32" s="678"/>
      <c r="BT32" s="562"/>
      <c r="BU32" s="179" t="s">
        <v>48</v>
      </c>
      <c r="BV32" s="181" t="s">
        <v>48</v>
      </c>
      <c r="BW32" s="461"/>
      <c r="BX32" s="686"/>
      <c r="BY32" s="686"/>
      <c r="BZ32" s="686"/>
      <c r="CA32" s="687"/>
      <c r="CB32" s="428"/>
      <c r="CC32" s="429"/>
      <c r="CD32" s="705"/>
      <c r="CE32" s="703"/>
      <c r="CF32" s="401"/>
      <c r="CG32" s="402"/>
      <c r="CH32" s="680"/>
      <c r="CI32" s="404" t="s">
        <v>50</v>
      </c>
      <c r="CJ32" s="405" t="s">
        <v>50</v>
      </c>
      <c r="CK32" s="589">
        <f>COUNTIF($E32:$CJ32,"M")</f>
        <v>0</v>
      </c>
      <c r="CL32" s="590"/>
      <c r="CM32" s="591"/>
      <c r="CN32" s="592"/>
      <c r="CO32" s="592"/>
      <c r="CP32" s="593">
        <f>COUNTIF($E32:$CJ32,"S")</f>
        <v>0</v>
      </c>
      <c r="CQ32" s="594">
        <f>COUNTIF($E32:$CJ32,"X")</f>
        <v>0</v>
      </c>
      <c r="CR32" s="589">
        <f>COUNTIF($E32:$CJ32,"Mw")</f>
        <v>8</v>
      </c>
      <c r="CS32" s="595">
        <f>COUNTIF($E32:$CJ32,"Sw")</f>
        <v>4</v>
      </c>
      <c r="CT32" s="596"/>
      <c r="CU32" s="597"/>
      <c r="CV32" s="598"/>
      <c r="CW32" s="599"/>
    </row>
    <row r="33" spans="1:103" ht="18" x14ac:dyDescent="0.3">
      <c r="B33" s="238"/>
      <c r="C33" s="238"/>
      <c r="D33" s="605"/>
      <c r="E33" s="418"/>
      <c r="F33" s="419"/>
      <c r="G33" s="700"/>
      <c r="H33" s="682"/>
      <c r="I33" s="699"/>
      <c r="J33" s="422"/>
      <c r="K33" s="423"/>
      <c r="L33" s="681"/>
      <c r="M33" s="682"/>
      <c r="N33" s="683"/>
      <c r="O33" s="574"/>
      <c r="P33" s="465"/>
      <c r="Q33" s="503">
        <v>7.5</v>
      </c>
      <c r="R33" s="575">
        <v>7.5</v>
      </c>
      <c r="S33" s="706"/>
      <c r="T33" s="433"/>
      <c r="U33" s="683"/>
      <c r="V33" s="704"/>
      <c r="W33" s="684"/>
      <c r="X33" s="436"/>
      <c r="Y33" s="437"/>
      <c r="Z33" s="681"/>
      <c r="AA33" s="682"/>
      <c r="AB33" s="700"/>
      <c r="AC33" s="682"/>
      <c r="AD33" s="576"/>
      <c r="AE33" s="503">
        <v>7.5</v>
      </c>
      <c r="AF33" s="575">
        <v>7.5</v>
      </c>
      <c r="AG33" s="681"/>
      <c r="AH33" s="682"/>
      <c r="AI33" s="446"/>
      <c r="AJ33" s="682"/>
      <c r="AK33" s="699"/>
      <c r="AL33" s="447"/>
      <c r="AM33" s="448"/>
      <c r="AN33" s="688"/>
      <c r="AO33" s="689"/>
      <c r="AP33" s="689"/>
      <c r="AQ33" s="689"/>
      <c r="AR33" s="576"/>
      <c r="AS33" s="125">
        <v>7.5</v>
      </c>
      <c r="AT33" s="126">
        <v>7.5</v>
      </c>
      <c r="AU33" s="456"/>
      <c r="AV33" s="704"/>
      <c r="AW33" s="683"/>
      <c r="AX33" s="704"/>
      <c r="AY33" s="684"/>
      <c r="AZ33" s="457"/>
      <c r="BA33" s="458"/>
      <c r="BB33" s="681"/>
      <c r="BC33" s="682"/>
      <c r="BD33" s="446"/>
      <c r="BE33" s="682"/>
      <c r="BF33" s="699"/>
      <c r="BG33" s="503">
        <v>7.5</v>
      </c>
      <c r="BH33" s="575">
        <v>7.5</v>
      </c>
      <c r="BI33" s="464"/>
      <c r="BJ33" s="465"/>
      <c r="BK33" s="704"/>
      <c r="BL33" s="682"/>
      <c r="BM33" s="699"/>
      <c r="BN33" s="466"/>
      <c r="BO33" s="467"/>
      <c r="BP33" s="681"/>
      <c r="BQ33" s="682"/>
      <c r="BR33" s="704"/>
      <c r="BS33" s="682"/>
      <c r="BT33" s="577"/>
      <c r="BU33" s="503">
        <v>7.5</v>
      </c>
      <c r="BV33" s="575">
        <v>7.5</v>
      </c>
      <c r="BW33" s="464"/>
      <c r="BX33" s="689"/>
      <c r="BY33" s="689"/>
      <c r="BZ33" s="689"/>
      <c r="CA33" s="690"/>
      <c r="CB33" s="456"/>
      <c r="CC33" s="473"/>
      <c r="CD33" s="706"/>
      <c r="CE33" s="704"/>
      <c r="CF33" s="465"/>
      <c r="CG33" s="574"/>
      <c r="CH33" s="684"/>
      <c r="CI33" s="334">
        <v>7.5</v>
      </c>
      <c r="CJ33" s="247">
        <v>7.5</v>
      </c>
      <c r="CK33" s="578"/>
      <c r="CL33" s="579"/>
      <c r="CM33" s="580"/>
      <c r="CN33" s="581"/>
      <c r="CO33" s="581"/>
      <c r="CP33" s="582"/>
      <c r="CQ33" s="583"/>
      <c r="CR33" s="578"/>
      <c r="CS33" s="584"/>
      <c r="CT33" s="585"/>
      <c r="CU33" s="602">
        <f>SUM(E33:CJ33)</f>
        <v>90</v>
      </c>
      <c r="CV33" s="603">
        <f>35*12*D32</f>
        <v>84</v>
      </c>
      <c r="CW33" s="604">
        <f>CU33-CV33</f>
        <v>6</v>
      </c>
    </row>
    <row r="34" spans="1:103" ht="18" x14ac:dyDescent="0.3">
      <c r="B34" s="606"/>
      <c r="C34" s="607"/>
      <c r="D34" s="608" t="s">
        <v>120</v>
      </c>
      <c r="E34" s="609">
        <f t="shared" ref="E34:AJ34" si="0">E11+E13+E15+E17+E19+E21+E31+E33</f>
        <v>22.5</v>
      </c>
      <c r="F34" s="610">
        <f t="shared" si="0"/>
        <v>37.5</v>
      </c>
      <c r="G34" s="610">
        <f t="shared" si="0"/>
        <v>37.5</v>
      </c>
      <c r="H34" s="610">
        <f t="shared" si="0"/>
        <v>30</v>
      </c>
      <c r="I34" s="611">
        <f t="shared" si="0"/>
        <v>45</v>
      </c>
      <c r="J34" s="612">
        <f t="shared" si="0"/>
        <v>30</v>
      </c>
      <c r="K34" s="613">
        <f t="shared" si="0"/>
        <v>30</v>
      </c>
      <c r="L34" s="609">
        <f t="shared" si="0"/>
        <v>30</v>
      </c>
      <c r="M34" s="610">
        <f t="shared" si="0"/>
        <v>30</v>
      </c>
      <c r="N34" s="610">
        <f t="shared" si="0"/>
        <v>37.5</v>
      </c>
      <c r="O34" s="610">
        <f t="shared" si="0"/>
        <v>37.5</v>
      </c>
      <c r="P34" s="611">
        <f t="shared" si="0"/>
        <v>37.5</v>
      </c>
      <c r="Q34" s="612">
        <f t="shared" si="0"/>
        <v>30</v>
      </c>
      <c r="R34" s="613">
        <f t="shared" si="0"/>
        <v>30</v>
      </c>
      <c r="S34" s="609">
        <f t="shared" si="0"/>
        <v>30</v>
      </c>
      <c r="T34" s="610">
        <f t="shared" si="0"/>
        <v>30</v>
      </c>
      <c r="U34" s="610">
        <f t="shared" si="0"/>
        <v>45</v>
      </c>
      <c r="V34" s="610">
        <f t="shared" si="0"/>
        <v>37.5</v>
      </c>
      <c r="W34" s="611">
        <f t="shared" si="0"/>
        <v>30</v>
      </c>
      <c r="X34" s="612">
        <f t="shared" si="0"/>
        <v>30</v>
      </c>
      <c r="Y34" s="613">
        <f t="shared" si="0"/>
        <v>30</v>
      </c>
      <c r="Z34" s="609">
        <f t="shared" si="0"/>
        <v>37.5</v>
      </c>
      <c r="AA34" s="610">
        <f t="shared" si="0"/>
        <v>37.5</v>
      </c>
      <c r="AB34" s="610">
        <f t="shared" si="0"/>
        <v>37.5</v>
      </c>
      <c r="AC34" s="610">
        <f t="shared" si="0"/>
        <v>30</v>
      </c>
      <c r="AD34" s="611">
        <f t="shared" si="0"/>
        <v>30</v>
      </c>
      <c r="AE34" s="612">
        <f t="shared" si="0"/>
        <v>30</v>
      </c>
      <c r="AF34" s="613">
        <f t="shared" si="0"/>
        <v>30</v>
      </c>
      <c r="AG34" s="609">
        <f t="shared" si="0"/>
        <v>30</v>
      </c>
      <c r="AH34" s="610">
        <f t="shared" si="0"/>
        <v>30</v>
      </c>
      <c r="AI34" s="610">
        <f t="shared" si="0"/>
        <v>37.5</v>
      </c>
      <c r="AJ34" s="610">
        <f t="shared" si="0"/>
        <v>30</v>
      </c>
      <c r="AK34" s="611">
        <f t="shared" ref="AK34:BP34" si="1">AK11+AK13+AK15+AK17+AK19+AK21+AK31+AK33</f>
        <v>30</v>
      </c>
      <c r="AL34" s="612">
        <f t="shared" si="1"/>
        <v>30</v>
      </c>
      <c r="AM34" s="613">
        <f t="shared" si="1"/>
        <v>30</v>
      </c>
      <c r="AN34" s="609">
        <f t="shared" si="1"/>
        <v>37.5</v>
      </c>
      <c r="AO34" s="610">
        <f t="shared" si="1"/>
        <v>37.5</v>
      </c>
      <c r="AP34" s="610">
        <f t="shared" si="1"/>
        <v>30</v>
      </c>
      <c r="AQ34" s="610">
        <f t="shared" si="1"/>
        <v>30</v>
      </c>
      <c r="AR34" s="611">
        <f t="shared" si="1"/>
        <v>30</v>
      </c>
      <c r="AS34" s="612">
        <f t="shared" si="1"/>
        <v>30</v>
      </c>
      <c r="AT34" s="613">
        <f t="shared" si="1"/>
        <v>30</v>
      </c>
      <c r="AU34" s="614">
        <f t="shared" si="1"/>
        <v>37.5</v>
      </c>
      <c r="AV34" s="609">
        <f t="shared" si="1"/>
        <v>37.5</v>
      </c>
      <c r="AW34" s="610">
        <f t="shared" si="1"/>
        <v>37.5</v>
      </c>
      <c r="AX34" s="610">
        <f t="shared" si="1"/>
        <v>37.5</v>
      </c>
      <c r="AY34" s="611">
        <f t="shared" si="1"/>
        <v>30</v>
      </c>
      <c r="AZ34" s="612">
        <f t="shared" si="1"/>
        <v>30</v>
      </c>
      <c r="BA34" s="613">
        <f t="shared" si="1"/>
        <v>30</v>
      </c>
      <c r="BB34" s="609">
        <f t="shared" si="1"/>
        <v>37.5</v>
      </c>
      <c r="BC34" s="610">
        <f t="shared" si="1"/>
        <v>37.5</v>
      </c>
      <c r="BD34" s="610">
        <f t="shared" si="1"/>
        <v>37.5</v>
      </c>
      <c r="BE34" s="610">
        <f t="shared" si="1"/>
        <v>37.5</v>
      </c>
      <c r="BF34" s="611">
        <f t="shared" si="1"/>
        <v>30</v>
      </c>
      <c r="BG34" s="612">
        <f t="shared" si="1"/>
        <v>30</v>
      </c>
      <c r="BH34" s="613">
        <f t="shared" si="1"/>
        <v>30</v>
      </c>
      <c r="BI34" s="609">
        <f t="shared" ref="BI34:CJ34" si="2">BI11+BI13+BI19+BI15+BI17+BI33</f>
        <v>30</v>
      </c>
      <c r="BJ34" s="610">
        <f t="shared" si="2"/>
        <v>37.5</v>
      </c>
      <c r="BK34" s="610">
        <f t="shared" si="2"/>
        <v>22.5</v>
      </c>
      <c r="BL34" s="610">
        <f t="shared" si="2"/>
        <v>37.5</v>
      </c>
      <c r="BM34" s="611">
        <f t="shared" si="2"/>
        <v>22.5</v>
      </c>
      <c r="BN34" s="612">
        <f t="shared" si="2"/>
        <v>22.5</v>
      </c>
      <c r="BO34" s="613">
        <f t="shared" si="2"/>
        <v>22.5</v>
      </c>
      <c r="BP34" s="609">
        <f t="shared" si="2"/>
        <v>22.5</v>
      </c>
      <c r="BQ34" s="610">
        <f t="shared" si="2"/>
        <v>30</v>
      </c>
      <c r="BR34" s="610">
        <f t="shared" si="2"/>
        <v>22.5</v>
      </c>
      <c r="BS34" s="610">
        <f t="shared" si="2"/>
        <v>37.5</v>
      </c>
      <c r="BT34" s="611">
        <f t="shared" si="2"/>
        <v>30</v>
      </c>
      <c r="BU34" s="612">
        <f t="shared" si="2"/>
        <v>22.5</v>
      </c>
      <c r="BV34" s="613">
        <f t="shared" si="2"/>
        <v>22.5</v>
      </c>
      <c r="BW34" s="609">
        <f t="shared" si="2"/>
        <v>22.5</v>
      </c>
      <c r="BX34" s="610">
        <f t="shared" si="2"/>
        <v>30</v>
      </c>
      <c r="BY34" s="610">
        <f t="shared" si="2"/>
        <v>30</v>
      </c>
      <c r="BZ34" s="610">
        <f t="shared" si="2"/>
        <v>37.5</v>
      </c>
      <c r="CA34" s="611">
        <f t="shared" si="2"/>
        <v>22.5</v>
      </c>
      <c r="CB34" s="612">
        <f t="shared" si="2"/>
        <v>22.5</v>
      </c>
      <c r="CC34" s="613">
        <f t="shared" si="2"/>
        <v>22.5</v>
      </c>
      <c r="CD34" s="609">
        <f t="shared" si="2"/>
        <v>15</v>
      </c>
      <c r="CE34" s="610">
        <f t="shared" si="2"/>
        <v>30</v>
      </c>
      <c r="CF34" s="610">
        <f t="shared" si="2"/>
        <v>30</v>
      </c>
      <c r="CG34" s="610">
        <f t="shared" si="2"/>
        <v>37.5</v>
      </c>
      <c r="CH34" s="611">
        <f t="shared" si="2"/>
        <v>30</v>
      </c>
      <c r="CI34" s="612">
        <f t="shared" si="2"/>
        <v>22.5</v>
      </c>
      <c r="CJ34" s="613">
        <f t="shared" si="2"/>
        <v>22.5</v>
      </c>
      <c r="CK34" s="615"/>
      <c r="CL34" s="616"/>
      <c r="CM34" s="617"/>
      <c r="CN34" s="618"/>
      <c r="CO34" s="618"/>
      <c r="CP34" s="619"/>
      <c r="CQ34" s="616"/>
      <c r="CR34" s="616"/>
      <c r="CS34" s="620"/>
      <c r="CT34" s="621"/>
      <c r="CU34" s="393"/>
      <c r="CV34" s="622"/>
      <c r="CW34" s="623"/>
    </row>
    <row r="35" spans="1:103" ht="18" x14ac:dyDescent="0.3">
      <c r="A35" s="624"/>
      <c r="B35" s="408"/>
      <c r="C35" s="179">
        <v>4</v>
      </c>
      <c r="D35" s="179" t="s">
        <v>28</v>
      </c>
      <c r="E35" s="179">
        <f>COUNTIF(E10:E33,"M")</f>
        <v>4</v>
      </c>
      <c r="F35" s="547">
        <f>COUNTIF(F10:F33,"M")</f>
        <v>4</v>
      </c>
      <c r="G35" s="547">
        <f>COUNTIF(G10:G33,"M")</f>
        <v>4</v>
      </c>
      <c r="H35" s="720">
        <f>COUNTIF(H10:H33,"M")</f>
        <v>4</v>
      </c>
      <c r="I35" s="547">
        <f>COUNTIF(I10:I33,"M")</f>
        <v>4</v>
      </c>
      <c r="J35" s="625"/>
      <c r="K35" s="626"/>
      <c r="L35" s="547">
        <f>COUNTIF(L10:L33,"M")</f>
        <v>4</v>
      </c>
      <c r="M35" s="547">
        <f>COUNTIF(M10:M33,"M")</f>
        <v>4</v>
      </c>
      <c r="N35" s="547">
        <f>COUNTIF(N10:N33,"M")</f>
        <v>4</v>
      </c>
      <c r="O35" s="720">
        <f>COUNTIF(O10:O33,"M")</f>
        <v>4</v>
      </c>
      <c r="P35" s="547">
        <f>COUNTIF(P10:P33,"M")</f>
        <v>4</v>
      </c>
      <c r="Q35" s="625"/>
      <c r="R35" s="626"/>
      <c r="S35" s="547">
        <f>COUNTIF(S10:S33,"M")</f>
        <v>4</v>
      </c>
      <c r="T35" s="547">
        <f>COUNTIF(T10:T33,"M")</f>
        <v>4</v>
      </c>
      <c r="U35" s="547">
        <f>COUNTIF(U10:U33,"M")</f>
        <v>4</v>
      </c>
      <c r="V35" s="547">
        <f>COUNTIF(V10:V33,"M")</f>
        <v>4</v>
      </c>
      <c r="W35" s="547">
        <f>COUNTIF(W10:W33,"M")</f>
        <v>4</v>
      </c>
      <c r="X35" s="625"/>
      <c r="Y35" s="626"/>
      <c r="Z35" s="547">
        <f>COUNTIF(Z10:Z33,"M")</f>
        <v>4</v>
      </c>
      <c r="AA35" s="547">
        <f>COUNTIF(AA10:AA33,"M")</f>
        <v>4</v>
      </c>
      <c r="AB35" s="547">
        <f>COUNTIF(AB10:AB33,"M")</f>
        <v>4</v>
      </c>
      <c r="AC35" s="547">
        <f>COUNTIF(AC10:AC33,"M")</f>
        <v>4</v>
      </c>
      <c r="AD35" s="547">
        <f>COUNTIF(AD10:AD33,"M")</f>
        <v>4</v>
      </c>
      <c r="AE35" s="625"/>
      <c r="AF35" s="626"/>
      <c r="AG35" s="547">
        <f>COUNTIF(AG10:AG33,"M")</f>
        <v>4</v>
      </c>
      <c r="AH35" s="547">
        <f>COUNTIF(AH10:AH33,"M")</f>
        <v>4</v>
      </c>
      <c r="AI35" s="547">
        <f>COUNTIF(AI10:AI33,"M")</f>
        <v>4</v>
      </c>
      <c r="AJ35" s="707">
        <f>COUNTIF(AJ10:AJ33,"M")</f>
        <v>5</v>
      </c>
      <c r="AK35" s="547">
        <f>COUNTIF(AK10:AK33,"M")</f>
        <v>4</v>
      </c>
      <c r="AL35" s="625"/>
      <c r="AM35" s="626"/>
      <c r="AN35" s="547">
        <f>COUNTIF(AN10:AN33,"M")</f>
        <v>4</v>
      </c>
      <c r="AO35" s="547">
        <f>COUNTIF(AO10:AO33,"M")</f>
        <v>4</v>
      </c>
      <c r="AP35" s="547">
        <f>COUNTIF(AP10:AP33,"M")</f>
        <v>4</v>
      </c>
      <c r="AQ35" s="707">
        <f>COUNTIF(AQ10:AQ33,"M")</f>
        <v>5</v>
      </c>
      <c r="AR35" s="547">
        <f>COUNTIF(AR10:AR33,"M")</f>
        <v>4</v>
      </c>
      <c r="AS35" s="625"/>
      <c r="AT35" s="626"/>
      <c r="AU35" s="547">
        <f>COUNTIF(AU10:AU33,"M")</f>
        <v>4</v>
      </c>
      <c r="AV35" s="547">
        <f>COUNTIF(AV10:AV33,"M")</f>
        <v>4</v>
      </c>
      <c r="AW35" s="547">
        <f>COUNTIF(AW10:AW33,"M")</f>
        <v>4</v>
      </c>
      <c r="AX35" s="720">
        <f>COUNTIF(AX10:AX33,"M")</f>
        <v>4</v>
      </c>
      <c r="AY35" s="547">
        <f>COUNTIF(AY10:AY33,"M")</f>
        <v>3</v>
      </c>
      <c r="AZ35" s="625"/>
      <c r="BA35" s="626"/>
      <c r="BB35" s="547">
        <f>COUNTIF(BB10:BB33,"M")</f>
        <v>4</v>
      </c>
      <c r="BC35" s="547">
        <f>COUNTIF(BC10:BC33,"M")</f>
        <v>4</v>
      </c>
      <c r="BD35" s="547">
        <f>COUNTIF(BD10:BD33,"M")</f>
        <v>4</v>
      </c>
      <c r="BE35" s="547">
        <f>COUNTIF(BE10:BE33,"M")</f>
        <v>4</v>
      </c>
      <c r="BF35" s="547">
        <f>COUNTIF(BF10:BF33,"M")</f>
        <v>4</v>
      </c>
      <c r="BG35" s="625"/>
      <c r="BH35" s="626"/>
      <c r="BI35" s="547">
        <f>COUNTIF(BI10:BI33,"M")</f>
        <v>4</v>
      </c>
      <c r="BJ35" s="547">
        <f>COUNTIF(BJ10:BJ33,"M")</f>
        <v>4</v>
      </c>
      <c r="BK35" s="547">
        <f>COUNTIF(BK10:BK33,"M")</f>
        <v>4</v>
      </c>
      <c r="BL35" s="547">
        <f>COUNTIF(BL10:BL33,"M")</f>
        <v>4</v>
      </c>
      <c r="BM35" s="547">
        <f>COUNTIF(BM10:BM33,"M")</f>
        <v>4</v>
      </c>
      <c r="BN35" s="625"/>
      <c r="BO35" s="626"/>
      <c r="BP35" s="547">
        <f>COUNTIF(BP10:BP33,"M")</f>
        <v>4</v>
      </c>
      <c r="BQ35" s="547">
        <f>COUNTIF(BQ10:BQ33,"M")</f>
        <v>4</v>
      </c>
      <c r="BR35" s="547">
        <f>COUNTIF(BR10:BR33,"M")</f>
        <v>4</v>
      </c>
      <c r="BS35" s="707">
        <f>COUNTIF(BS10:BS33,"M")</f>
        <v>5</v>
      </c>
      <c r="BT35" s="547">
        <f>COUNTIF(BT10:BT33,"M")</f>
        <v>4</v>
      </c>
      <c r="BU35" s="625"/>
      <c r="BV35" s="626"/>
      <c r="BW35" s="707">
        <f>COUNTIF(BW10:BW33,"M")</f>
        <v>5</v>
      </c>
      <c r="BX35" s="720">
        <f>COUNTIF(BX10:BX33,"M")</f>
        <v>4</v>
      </c>
      <c r="BY35" s="547">
        <f>COUNTIF(BY10:BY33,"M")</f>
        <v>4</v>
      </c>
      <c r="BZ35" s="707">
        <f>COUNTIF(BZ10:BZ33,"M")</f>
        <v>6</v>
      </c>
      <c r="CA35" s="547">
        <f>COUNTIF(CA10:CA33,"M")</f>
        <v>4</v>
      </c>
      <c r="CB35" s="625"/>
      <c r="CC35" s="626"/>
      <c r="CD35" s="720">
        <f>COUNTIF(CD10:CD33,"M")</f>
        <v>4</v>
      </c>
      <c r="CE35" s="720">
        <f>COUNTIF(CE10:CE33,"M")</f>
        <v>4</v>
      </c>
      <c r="CF35" s="547">
        <f>COUNTIF(CF10:CF33,"M")</f>
        <v>4</v>
      </c>
      <c r="CG35" s="707">
        <f>COUNTIF(CG10:CG33,"M")</f>
        <v>5</v>
      </c>
      <c r="CH35" s="181">
        <f>COUNTIF(CH10:CH33,"M")</f>
        <v>4</v>
      </c>
      <c r="CI35" s="625"/>
      <c r="CJ35" s="626"/>
      <c r="CK35" s="627"/>
      <c r="CL35" s="190"/>
      <c r="CM35" s="212"/>
      <c r="CN35" s="90"/>
      <c r="CO35" s="90"/>
      <c r="CP35" s="806" t="s">
        <v>97</v>
      </c>
      <c r="CQ35" s="190"/>
      <c r="CR35" s="190"/>
      <c r="CS35" s="120"/>
      <c r="CT35" s="127"/>
      <c r="CU35" s="393"/>
      <c r="CV35" s="628"/>
      <c r="CW35" s="623"/>
      <c r="CX35" s="624"/>
    </row>
    <row r="36" spans="1:103" ht="18" hidden="1" x14ac:dyDescent="0.3">
      <c r="A36" s="127"/>
      <c r="B36" s="537"/>
      <c r="C36" s="302"/>
      <c r="D36" s="312"/>
      <c r="E36" s="312"/>
      <c r="F36" s="320"/>
      <c r="G36" s="320"/>
      <c r="H36" s="320"/>
      <c r="I36" s="313"/>
      <c r="J36" s="629"/>
      <c r="K36" s="630"/>
      <c r="L36" s="312"/>
      <c r="M36" s="320"/>
      <c r="N36" s="320"/>
      <c r="O36" s="320"/>
      <c r="P36" s="313"/>
      <c r="Q36" s="629"/>
      <c r="R36" s="630"/>
      <c r="S36" s="312"/>
      <c r="T36" s="320"/>
      <c r="U36" s="320"/>
      <c r="V36" s="320"/>
      <c r="W36" s="313"/>
      <c r="X36" s="629"/>
      <c r="Y36" s="630"/>
      <c r="Z36" s="312"/>
      <c r="AA36" s="320"/>
      <c r="AB36" s="320"/>
      <c r="AC36" s="320"/>
      <c r="AD36" s="313"/>
      <c r="AE36" s="629"/>
      <c r="AF36" s="630"/>
      <c r="AG36" s="312"/>
      <c r="AH36" s="320"/>
      <c r="AI36" s="320"/>
      <c r="AJ36" s="320"/>
      <c r="AK36" s="313"/>
      <c r="AL36" s="629"/>
      <c r="AM36" s="630"/>
      <c r="AN36" s="312"/>
      <c r="AO36" s="320"/>
      <c r="AP36" s="320"/>
      <c r="AQ36" s="320"/>
      <c r="AR36" s="313"/>
      <c r="AS36" s="629"/>
      <c r="AT36" s="630"/>
      <c r="AU36" s="312"/>
      <c r="AV36" s="320"/>
      <c r="AW36" s="320"/>
      <c r="AX36" s="320"/>
      <c r="AY36" s="313"/>
      <c r="AZ36" s="629"/>
      <c r="BA36" s="630"/>
      <c r="BB36" s="312"/>
      <c r="BC36" s="320"/>
      <c r="BD36" s="320"/>
      <c r="BE36" s="320"/>
      <c r="BF36" s="313"/>
      <c r="BG36" s="629"/>
      <c r="BH36" s="630"/>
      <c r="BI36" s="312"/>
      <c r="BJ36" s="320"/>
      <c r="BK36" s="320"/>
      <c r="BL36" s="320"/>
      <c r="BM36" s="313"/>
      <c r="BN36" s="625"/>
      <c r="BO36" s="626"/>
      <c r="BP36" s="312"/>
      <c r="BQ36" s="320"/>
      <c r="BR36" s="320"/>
      <c r="BS36" s="320"/>
      <c r="BT36" s="313"/>
      <c r="BU36" s="625"/>
      <c r="BV36" s="626"/>
      <c r="BW36" s="312"/>
      <c r="BX36" s="320"/>
      <c r="BY36" s="320"/>
      <c r="BZ36" s="320"/>
      <c r="CA36" s="313"/>
      <c r="CB36" s="625"/>
      <c r="CC36" s="626"/>
      <c r="CD36" s="312"/>
      <c r="CE36" s="320"/>
      <c r="CF36" s="320"/>
      <c r="CG36" s="320"/>
      <c r="CH36" s="313"/>
      <c r="CI36" s="625"/>
      <c r="CJ36" s="626"/>
      <c r="CK36" s="537"/>
      <c r="CL36" s="631"/>
      <c r="CM36" s="526"/>
      <c r="CN36" s="632"/>
      <c r="CO36" s="632"/>
      <c r="CP36" s="805" t="s">
        <v>128</v>
      </c>
      <c r="CS36" s="634"/>
      <c r="CT36"/>
      <c r="CU36" s="537"/>
      <c r="CV36" s="635"/>
    </row>
    <row r="37" spans="1:103" ht="18" x14ac:dyDescent="0.3">
      <c r="A37" s="634"/>
      <c r="B37" s="634"/>
      <c r="C37" s="334">
        <v>2</v>
      </c>
      <c r="D37" s="217" t="s">
        <v>40</v>
      </c>
      <c r="E37" s="503">
        <f>COUNTIF(E10:E33,"S")</f>
        <v>2</v>
      </c>
      <c r="F37" s="636">
        <f>COUNTIF(F10:F33,"S")</f>
        <v>2</v>
      </c>
      <c r="G37" s="636">
        <f>COUNTIF(G10:G33,"S")</f>
        <v>2</v>
      </c>
      <c r="H37" s="636">
        <f>COUNTIF(H10:H33,"S")</f>
        <v>2</v>
      </c>
      <c r="I37" s="575">
        <f>COUNTIF(I10:I33,"S")</f>
        <v>2</v>
      </c>
      <c r="J37" s="637"/>
      <c r="K37" s="638"/>
      <c r="L37" s="503">
        <f>COUNTIF(L10:L33,"S")</f>
        <v>2</v>
      </c>
      <c r="M37" s="636">
        <f>COUNTIF(M10:M33,"S")</f>
        <v>2</v>
      </c>
      <c r="N37" s="636">
        <f>COUNTIF(N10:N33,"S")</f>
        <v>2</v>
      </c>
      <c r="O37" s="636">
        <f>COUNTIF(O10:O33,"S")</f>
        <v>2</v>
      </c>
      <c r="P37" s="575">
        <f>COUNTIF(P10:P33,"S")</f>
        <v>2</v>
      </c>
      <c r="Q37" s="637"/>
      <c r="R37" s="638"/>
      <c r="S37" s="503">
        <f>COUNTIF(S10:S33,"S")</f>
        <v>2</v>
      </c>
      <c r="T37" s="636">
        <f>COUNTIF(T10:T33,"S")</f>
        <v>2</v>
      </c>
      <c r="U37" s="636">
        <f>COUNTIF(U10:U33,"S")</f>
        <v>2</v>
      </c>
      <c r="V37" s="636">
        <f>COUNTIF(V10:V33,"S")</f>
        <v>2</v>
      </c>
      <c r="W37" s="575">
        <f>COUNTIF(W10:W33,"S")</f>
        <v>2</v>
      </c>
      <c r="X37" s="637"/>
      <c r="Y37" s="638"/>
      <c r="Z37" s="503">
        <f>COUNTIF(Z10:Z33,"S")</f>
        <v>2</v>
      </c>
      <c r="AA37" s="636">
        <f>COUNTIF(AA10:AA33,"S")</f>
        <v>2</v>
      </c>
      <c r="AB37" s="721">
        <f>COUNTIF(AB10:AB33,"S")</f>
        <v>2</v>
      </c>
      <c r="AC37" s="636">
        <f>COUNTIF(AC10:AC33,"S")</f>
        <v>2</v>
      </c>
      <c r="AD37" s="722">
        <f>COUNTIF(AD10:AD33,"S")</f>
        <v>2</v>
      </c>
      <c r="AE37" s="637"/>
      <c r="AF37" s="638"/>
      <c r="AG37" s="503">
        <f>COUNTIF(AG10:AG33,"S")</f>
        <v>2</v>
      </c>
      <c r="AH37" s="636">
        <f>COUNTIF(AH10:AH33,"S")</f>
        <v>2</v>
      </c>
      <c r="AI37" s="636">
        <f>COUNTIF(AI10:AI33,"S")</f>
        <v>2</v>
      </c>
      <c r="AJ37" s="636">
        <f>COUNTIF(AJ10:AJ33,"S")</f>
        <v>2</v>
      </c>
      <c r="AK37" s="722">
        <f>COUNTIF(AK10:AK33,"S")</f>
        <v>2</v>
      </c>
      <c r="AL37" s="637"/>
      <c r="AM37" s="638"/>
      <c r="AN37" s="503">
        <f>COUNTIF(AN10:AN33,"S")</f>
        <v>2</v>
      </c>
      <c r="AO37" s="636">
        <f>COUNTIF(AO10:AO33,"S")</f>
        <v>2</v>
      </c>
      <c r="AP37" s="636">
        <f>COUNTIF(AP10:AP33,"S")</f>
        <v>2</v>
      </c>
      <c r="AQ37" s="636">
        <f>COUNTIF(AQ10:AQ33,"S")</f>
        <v>2</v>
      </c>
      <c r="AR37" s="575">
        <f>COUNTIF(AR10:AR33,"S")</f>
        <v>2</v>
      </c>
      <c r="AS37" s="637"/>
      <c r="AT37" s="638"/>
      <c r="AU37" s="503">
        <f>COUNTIF(AU10:AU33,"S")</f>
        <v>2</v>
      </c>
      <c r="AV37" s="636">
        <f>COUNTIF(AV10:AV33,"S")</f>
        <v>2</v>
      </c>
      <c r="AW37" s="636">
        <f>COUNTIF(AW10:AW33,"S")</f>
        <v>2</v>
      </c>
      <c r="AX37" s="636">
        <f>COUNTIF(AX10:AX33,"S")</f>
        <v>2</v>
      </c>
      <c r="AY37" s="575">
        <f>COUNTIF(AY10:AY33,"S")</f>
        <v>3</v>
      </c>
      <c r="AZ37" s="637"/>
      <c r="BA37" s="638"/>
      <c r="BB37" s="503">
        <f>COUNTIF(BB10:BB33,"S")</f>
        <v>2</v>
      </c>
      <c r="BC37" s="636">
        <f>COUNTIF(BC10:BC33,"S")</f>
        <v>2</v>
      </c>
      <c r="BD37" s="721">
        <f>COUNTIF(BD10:BD33,"S")</f>
        <v>2</v>
      </c>
      <c r="BE37" s="636">
        <f>COUNTIF(BE10:BE33,"S")</f>
        <v>2</v>
      </c>
      <c r="BF37" s="722">
        <f>COUNTIF(BF10:BF33,"S")</f>
        <v>2</v>
      </c>
      <c r="BG37" s="637"/>
      <c r="BH37" s="638"/>
      <c r="BI37" s="334">
        <f t="shared" ref="BI37:CJ37" si="3">COUNTIF(BI10:BI33,"S")</f>
        <v>2</v>
      </c>
      <c r="BJ37" s="335">
        <f t="shared" si="3"/>
        <v>2</v>
      </c>
      <c r="BK37" s="723">
        <f t="shared" si="3"/>
        <v>2</v>
      </c>
      <c r="BL37" s="335">
        <f t="shared" si="3"/>
        <v>2</v>
      </c>
      <c r="BM37" s="724">
        <f t="shared" si="3"/>
        <v>2</v>
      </c>
      <c r="BN37" s="639">
        <f t="shared" si="3"/>
        <v>0</v>
      </c>
      <c r="BO37" s="640">
        <f t="shared" si="3"/>
        <v>0</v>
      </c>
      <c r="BP37" s="334">
        <f t="shared" si="3"/>
        <v>2</v>
      </c>
      <c r="BQ37" s="335">
        <f t="shared" si="3"/>
        <v>2</v>
      </c>
      <c r="BR37" s="723">
        <f t="shared" si="3"/>
        <v>2</v>
      </c>
      <c r="BS37" s="335">
        <f t="shared" si="3"/>
        <v>2</v>
      </c>
      <c r="BT37" s="711">
        <f t="shared" si="3"/>
        <v>3</v>
      </c>
      <c r="BU37" s="639">
        <f t="shared" si="3"/>
        <v>0</v>
      </c>
      <c r="BV37" s="640">
        <f t="shared" si="3"/>
        <v>0</v>
      </c>
      <c r="BW37" s="334">
        <f t="shared" si="3"/>
        <v>2</v>
      </c>
      <c r="BX37" s="335">
        <f t="shared" si="3"/>
        <v>2</v>
      </c>
      <c r="BY37" s="710">
        <f t="shared" si="3"/>
        <v>3</v>
      </c>
      <c r="BZ37" s="335">
        <f t="shared" si="3"/>
        <v>2</v>
      </c>
      <c r="CA37" s="247">
        <f t="shared" si="3"/>
        <v>2</v>
      </c>
      <c r="CB37" s="639">
        <f t="shared" si="3"/>
        <v>0</v>
      </c>
      <c r="CC37" s="640">
        <f t="shared" si="3"/>
        <v>0</v>
      </c>
      <c r="CD37" s="334">
        <f t="shared" si="3"/>
        <v>2</v>
      </c>
      <c r="CE37" s="335">
        <f t="shared" si="3"/>
        <v>2</v>
      </c>
      <c r="CF37" s="335">
        <f t="shared" si="3"/>
        <v>2</v>
      </c>
      <c r="CG37" s="335">
        <f t="shared" si="3"/>
        <v>2</v>
      </c>
      <c r="CH37" s="247">
        <f t="shared" si="3"/>
        <v>2</v>
      </c>
      <c r="CI37" s="639">
        <f t="shared" si="3"/>
        <v>0</v>
      </c>
      <c r="CJ37" s="640">
        <f t="shared" si="3"/>
        <v>0</v>
      </c>
      <c r="CK37" s="641"/>
      <c r="CL37"/>
      <c r="CM37"/>
      <c r="CN37"/>
      <c r="CO37"/>
      <c r="CP37" s="805" t="s">
        <v>129</v>
      </c>
      <c r="CQ37" s="634"/>
      <c r="CR37" s="634"/>
      <c r="CS37"/>
      <c r="CT37"/>
      <c r="CU37" s="634"/>
      <c r="CV37" s="634"/>
      <c r="CW37" s="634"/>
      <c r="CX37" s="634"/>
      <c r="CY37" s="634"/>
    </row>
    <row r="38" spans="1:103" s="642" customFormat="1" ht="18" x14ac:dyDescent="0.3">
      <c r="D38" s="643" t="s">
        <v>67</v>
      </c>
      <c r="E38" s="644">
        <f>COUNTIF(E10:E33,"X")</f>
        <v>1</v>
      </c>
      <c r="F38" s="645">
        <f>COUNTIF(F10:F33,"X")</f>
        <v>2</v>
      </c>
      <c r="G38" s="645">
        <f>COUNTIF(G10:G33,"X")</f>
        <v>2</v>
      </c>
      <c r="H38" s="645">
        <f>COUNTIF(H10:H33,"X")</f>
        <v>2</v>
      </c>
      <c r="I38" s="646">
        <f>COUNTIF(I10:I33,"X")</f>
        <v>1</v>
      </c>
      <c r="J38" s="647"/>
      <c r="K38" s="648"/>
      <c r="L38" s="644">
        <f>COUNTIF(L10:L33,"X")</f>
        <v>1</v>
      </c>
      <c r="M38" s="645">
        <f>COUNTIF(M10:M33,"X")</f>
        <v>2</v>
      </c>
      <c r="N38" s="645">
        <f>COUNTIF(N10:N33,"X")</f>
        <v>2</v>
      </c>
      <c r="O38" s="645">
        <f>COUNTIF(O10:O33,"X")</f>
        <v>2</v>
      </c>
      <c r="P38" s="646">
        <f>COUNTIF(P10:P33,"X")</f>
        <v>1</v>
      </c>
      <c r="Q38" s="647"/>
      <c r="R38" s="648"/>
      <c r="S38" s="644">
        <f>COUNTIF(S10:S33,"X")</f>
        <v>1</v>
      </c>
      <c r="T38" s="645">
        <f>COUNTIF(T10:T33,"X")</f>
        <v>2</v>
      </c>
      <c r="U38" s="645">
        <f>COUNTIF(U10:U33,"X")</f>
        <v>2</v>
      </c>
      <c r="V38" s="645">
        <f>COUNTIF(V10:V33,"X")</f>
        <v>2</v>
      </c>
      <c r="W38" s="646">
        <f>COUNTIF(W10:W33,"X")</f>
        <v>1</v>
      </c>
      <c r="X38" s="647"/>
      <c r="Y38" s="648"/>
      <c r="Z38" s="644">
        <f>COUNTIF(Z10:Z33,"X")</f>
        <v>0</v>
      </c>
      <c r="AA38" s="645">
        <f>COUNTIF(AA10:AA33,"X")</f>
        <v>1</v>
      </c>
      <c r="AB38" s="645">
        <f>COUNTIF(AB10:AB33,"X")</f>
        <v>2</v>
      </c>
      <c r="AC38" s="645">
        <f>COUNTIF(AC10:AC33,"X")</f>
        <v>2</v>
      </c>
      <c r="AD38" s="646">
        <f>COUNTIF(AD10:AD33,"X")</f>
        <v>1</v>
      </c>
      <c r="AE38" s="647"/>
      <c r="AF38" s="648"/>
      <c r="AG38" s="644">
        <f>COUNTIF(AG10:AG33,"X")</f>
        <v>0</v>
      </c>
      <c r="AH38" s="645">
        <f>COUNTIF(AH10:AH33,"X")</f>
        <v>1</v>
      </c>
      <c r="AI38" s="645">
        <f>COUNTIF(AI10:AI33,"X")</f>
        <v>1</v>
      </c>
      <c r="AJ38" s="645">
        <f>COUNTIF(AJ10:AJ33,"X")</f>
        <v>1</v>
      </c>
      <c r="AK38" s="646">
        <f>COUNTIF(AK10:AK33,"X")</f>
        <v>1</v>
      </c>
      <c r="AL38" s="647"/>
      <c r="AM38" s="648"/>
      <c r="AN38" s="644">
        <f>COUNTIF(AN10:AN33,"X")</f>
        <v>0</v>
      </c>
      <c r="AO38" s="645">
        <f>COUNTIF(AO10:AO33,"X")</f>
        <v>1</v>
      </c>
      <c r="AP38" s="645">
        <f>COUNTIF(AP10:AP33,"X")</f>
        <v>1</v>
      </c>
      <c r="AQ38" s="645">
        <f>COUNTIF(AQ10:AQ33,"X")</f>
        <v>1</v>
      </c>
      <c r="AR38" s="646">
        <f>COUNTIF(AR10:AR33,"X")</f>
        <v>1</v>
      </c>
      <c r="AS38" s="647"/>
      <c r="AT38" s="648"/>
      <c r="AU38" s="644">
        <f>COUNTIF(AU10:AU33,"X")</f>
        <v>1</v>
      </c>
      <c r="AV38" s="645">
        <f>COUNTIF(AV10:AV33,"X")</f>
        <v>2</v>
      </c>
      <c r="AW38" s="645">
        <f>COUNTIF(AW10:AW33,"X")</f>
        <v>2</v>
      </c>
      <c r="AX38" s="645">
        <f>COUNTIF(AX10:AX33,"X")</f>
        <v>2</v>
      </c>
      <c r="AY38" s="646">
        <f>COUNTIF(AY10:AY33,"X")</f>
        <v>1</v>
      </c>
      <c r="AZ38" s="647"/>
      <c r="BA38" s="648"/>
      <c r="BB38" s="644">
        <f>COUNTIF(BB10:BB33,"X")</f>
        <v>1</v>
      </c>
      <c r="BC38" s="645">
        <f>COUNTIF(BC10:BC33,"X")</f>
        <v>2</v>
      </c>
      <c r="BD38" s="645">
        <f>COUNTIF(BD10:BD33,"X")</f>
        <v>2</v>
      </c>
      <c r="BE38" s="645">
        <f>COUNTIF(BE10:BE33,"X")</f>
        <v>2</v>
      </c>
      <c r="BF38" s="646">
        <f>COUNTIF(BF10:BF33,"X")</f>
        <v>1</v>
      </c>
      <c r="BG38" s="649"/>
      <c r="BH38" s="650"/>
      <c r="BI38" s="644">
        <f>COUNTIF(BI10:BI33,"X")</f>
        <v>1</v>
      </c>
      <c r="BJ38" s="645">
        <f>COUNTIF(BJ10:BJ33,"X")</f>
        <v>2</v>
      </c>
      <c r="BK38" s="645">
        <f>COUNTIF(BK10:BK33,"X")</f>
        <v>2</v>
      </c>
      <c r="BL38" s="645">
        <f>COUNTIF(BL10:BL33,"X")</f>
        <v>1</v>
      </c>
      <c r="BM38" s="646">
        <f>COUNTIF(BM10:BM33,"X")</f>
        <v>0</v>
      </c>
      <c r="BN38" s="649"/>
      <c r="BO38" s="650"/>
      <c r="BP38" s="644">
        <f>COUNTIF(BP10:BP33,"X")</f>
        <v>1</v>
      </c>
      <c r="BQ38" s="645">
        <f>COUNTIF(BQ10:BQ33,"X")</f>
        <v>1</v>
      </c>
      <c r="BR38" s="645">
        <f>COUNTIF(BR10:BR33,"X")</f>
        <v>1</v>
      </c>
      <c r="BS38" s="645">
        <f>COUNTIF(BS10:BS33,"X")</f>
        <v>1</v>
      </c>
      <c r="BT38" s="646">
        <f>COUNTIF(BT10:BT33,"X")</f>
        <v>0</v>
      </c>
      <c r="BU38" s="649"/>
      <c r="BV38" s="650"/>
      <c r="BW38" s="644">
        <f>COUNTIF(BW10:BW33,"X")</f>
        <v>1</v>
      </c>
      <c r="BX38" s="645">
        <f>COUNTIF(BX10:BX33,"X")</f>
        <v>1</v>
      </c>
      <c r="BY38" s="645">
        <f>COUNTIF(BY10:BY33,"X")</f>
        <v>1</v>
      </c>
      <c r="BZ38" s="645">
        <f>COUNTIF(BZ10:BZ33,"X")</f>
        <v>1</v>
      </c>
      <c r="CA38" s="646">
        <f>COUNTIF(CA10:CA33,"X")</f>
        <v>0</v>
      </c>
      <c r="CB38" s="649"/>
      <c r="CC38" s="650"/>
      <c r="CD38" s="644">
        <f>COUNTIF(CD10:CD33,"X")</f>
        <v>1</v>
      </c>
      <c r="CE38" s="645">
        <f>COUNTIF(CE10:CE33,"X")</f>
        <v>2</v>
      </c>
      <c r="CF38" s="645">
        <f>COUNTIF(CF10:CF33,"X")</f>
        <v>2</v>
      </c>
      <c r="CG38" s="645">
        <f>COUNTIF(CG10:CG33,"X")</f>
        <v>2</v>
      </c>
      <c r="CH38" s="646">
        <f>COUNTIF(CH10:CH33,"X")</f>
        <v>1</v>
      </c>
      <c r="CI38" s="649"/>
      <c r="CJ38" s="650"/>
      <c r="CK38" s="651"/>
      <c r="CS38" s="634"/>
    </row>
    <row r="39" spans="1:103" s="652" customFormat="1" ht="18" x14ac:dyDescent="0.3">
      <c r="C39" s="653"/>
      <c r="D39" s="653"/>
      <c r="E39" s="653"/>
      <c r="F39" s="654"/>
      <c r="G39" s="654"/>
      <c r="H39" s="654"/>
      <c r="I39" s="655"/>
      <c r="J39" s="656"/>
      <c r="K39" s="657"/>
      <c r="L39" s="653"/>
      <c r="M39" s="654"/>
      <c r="N39" s="654"/>
      <c r="O39" s="654"/>
      <c r="P39" s="655"/>
      <c r="Q39" s="656"/>
      <c r="R39" s="657"/>
      <c r="S39" s="653"/>
      <c r="T39" s="654"/>
      <c r="U39" s="654"/>
      <c r="V39" s="654"/>
      <c r="W39" s="655"/>
      <c r="X39" s="656"/>
      <c r="Y39" s="657"/>
      <c r="Z39" s="653"/>
      <c r="AA39" s="654"/>
      <c r="AB39" s="654"/>
      <c r="AC39" s="654"/>
      <c r="AD39" s="655"/>
      <c r="AE39" s="656"/>
      <c r="AF39" s="657"/>
      <c r="AG39" s="653"/>
      <c r="AH39" s="654"/>
      <c r="AI39" s="654"/>
      <c r="AJ39" s="654"/>
      <c r="AK39" s="655"/>
      <c r="AL39" s="656"/>
      <c r="AM39" s="657"/>
      <c r="AN39" s="653"/>
      <c r="AO39" s="654"/>
      <c r="AP39" s="654"/>
      <c r="AQ39" s="654"/>
      <c r="AR39" s="655"/>
      <c r="AS39" s="656"/>
      <c r="AT39" s="657"/>
      <c r="AU39" s="653"/>
      <c r="AV39" s="654"/>
      <c r="AW39" s="654"/>
      <c r="AX39" s="654"/>
      <c r="AY39" s="655"/>
      <c r="AZ39" s="656"/>
      <c r="BA39" s="657"/>
      <c r="BB39" s="653"/>
      <c r="BC39" s="654"/>
      <c r="BD39" s="654"/>
      <c r="BE39" s="654"/>
      <c r="BF39" s="554"/>
      <c r="BG39" s="656"/>
      <c r="BH39" s="657"/>
      <c r="BI39" s="658"/>
      <c r="BJ39" s="654"/>
      <c r="BK39" s="654"/>
      <c r="BL39" s="654"/>
      <c r="BM39" s="554"/>
      <c r="BN39" s="656"/>
      <c r="BO39" s="657"/>
      <c r="BP39" s="658"/>
      <c r="BQ39" s="654"/>
      <c r="BR39" s="654"/>
      <c r="BS39" s="654"/>
      <c r="BT39" s="554"/>
      <c r="BU39" s="656"/>
      <c r="BV39" s="657"/>
      <c r="BW39" s="658"/>
      <c r="BX39" s="654"/>
      <c r="BY39" s="654"/>
      <c r="BZ39" s="654"/>
      <c r="CA39" s="554"/>
      <c r="CB39" s="656"/>
      <c r="CC39" s="657"/>
      <c r="CD39" s="658"/>
      <c r="CE39" s="654"/>
      <c r="CF39" s="654"/>
      <c r="CG39" s="654"/>
      <c r="CH39" s="554"/>
      <c r="CI39" s="659"/>
      <c r="CJ39" s="660"/>
      <c r="CK39" s="661"/>
      <c r="CL39" s="631"/>
      <c r="CM39" s="526"/>
      <c r="CN39" s="632"/>
      <c r="CO39" s="632"/>
      <c r="CP39" s="633"/>
      <c r="CS39" s="634"/>
    </row>
    <row r="40" spans="1:103" s="631" customFormat="1" ht="18" x14ac:dyDescent="0.3">
      <c r="C40" s="284">
        <v>4</v>
      </c>
      <c r="D40" s="194" t="s">
        <v>48</v>
      </c>
      <c r="E40" s="194"/>
      <c r="F40" s="424"/>
      <c r="G40" s="424"/>
      <c r="H40" s="424"/>
      <c r="I40" s="662"/>
      <c r="J40" s="663">
        <f>COUNTIF(J10:J33,"Mw")</f>
        <v>4</v>
      </c>
      <c r="K40" s="664">
        <f>COUNTIF(K10:K33,"Mw")</f>
        <v>4</v>
      </c>
      <c r="L40" s="194"/>
      <c r="M40" s="424"/>
      <c r="N40" s="424"/>
      <c r="O40" s="424"/>
      <c r="P40" s="662"/>
      <c r="Q40" s="663">
        <f>COUNTIF(Q10:Q33,"Mw")</f>
        <v>4</v>
      </c>
      <c r="R40" s="664">
        <f>COUNTIF(R10:R33,"Mw")</f>
        <v>4</v>
      </c>
      <c r="S40" s="194"/>
      <c r="T40" s="424"/>
      <c r="U40" s="424"/>
      <c r="V40" s="424"/>
      <c r="W40" s="662"/>
      <c r="X40" s="663">
        <f>COUNTIF(X10:X33,"Mw")</f>
        <v>4</v>
      </c>
      <c r="Y40" s="664">
        <f>COUNTIF(Y10:Y33,"Mw")</f>
        <v>4</v>
      </c>
      <c r="Z40" s="194"/>
      <c r="AA40" s="424"/>
      <c r="AB40" s="424"/>
      <c r="AC40" s="424"/>
      <c r="AD40" s="662"/>
      <c r="AE40" s="663">
        <f>COUNTIF(AE10:AE33,"Mw")</f>
        <v>4</v>
      </c>
      <c r="AF40" s="664">
        <f>COUNTIF(AF10:AF33,"Mw")</f>
        <v>4</v>
      </c>
      <c r="AG40" s="194"/>
      <c r="AH40" s="424"/>
      <c r="AI40" s="424"/>
      <c r="AJ40" s="424"/>
      <c r="AK40" s="662"/>
      <c r="AL40" s="663">
        <f>COUNTIF(AL10:AL33,"Mw")</f>
        <v>4</v>
      </c>
      <c r="AM40" s="664">
        <f>COUNTIF(AM10:AM33,"Mw")</f>
        <v>4</v>
      </c>
      <c r="AN40" s="194"/>
      <c r="AO40" s="424"/>
      <c r="AP40" s="424"/>
      <c r="AQ40" s="424"/>
      <c r="AR40" s="662"/>
      <c r="AS40" s="663">
        <f>COUNTIF(AS10:AS33,"Mw")</f>
        <v>4</v>
      </c>
      <c r="AT40" s="664">
        <f>COUNTIF(AT10:AT33,"Mw")</f>
        <v>4</v>
      </c>
      <c r="AU40" s="194"/>
      <c r="AV40" s="424"/>
      <c r="AW40" s="424"/>
      <c r="AX40" s="424"/>
      <c r="AY40" s="662"/>
      <c r="AZ40" s="663">
        <f>COUNTIF(AZ10:AZ33,"Mw")</f>
        <v>4</v>
      </c>
      <c r="BA40" s="664">
        <f>COUNTIF(BA10:BA33,"Mw")</f>
        <v>4</v>
      </c>
      <c r="BB40" s="194"/>
      <c r="BC40" s="424"/>
      <c r="BD40" s="424"/>
      <c r="BE40" s="424"/>
      <c r="BF40" s="665"/>
      <c r="BG40" s="663">
        <f>COUNTIF(BG10:BG33,"Mw")</f>
        <v>4</v>
      </c>
      <c r="BH40" s="664">
        <f>COUNTIF(BH10:BH33,"Mw")</f>
        <v>4</v>
      </c>
      <c r="BI40" s="666"/>
      <c r="BJ40" s="424"/>
      <c r="BK40" s="424"/>
      <c r="BL40" s="424"/>
      <c r="BM40" s="665"/>
      <c r="BN40" s="663">
        <f>COUNTIF(BN10:BN33,"Mw")</f>
        <v>4</v>
      </c>
      <c r="BO40" s="664">
        <f>COUNTIF(BO10:BO33,"Mw")</f>
        <v>4</v>
      </c>
      <c r="BP40" s="666"/>
      <c r="BQ40" s="424"/>
      <c r="BR40" s="424"/>
      <c r="BS40" s="424"/>
      <c r="BT40" s="665"/>
      <c r="BU40" s="663">
        <f>COUNTIF(BU10:BU33,"Mw")</f>
        <v>4</v>
      </c>
      <c r="BV40" s="664">
        <f>COUNTIF(BV10:BV33,"Mw")</f>
        <v>4</v>
      </c>
      <c r="BW40" s="666"/>
      <c r="BX40" s="424"/>
      <c r="BY40" s="424"/>
      <c r="BZ40" s="424"/>
      <c r="CA40" s="665"/>
      <c r="CB40" s="663">
        <f>COUNTIF(CB10:CB33,"Mw")</f>
        <v>4</v>
      </c>
      <c r="CC40" s="664">
        <f>COUNTIF(CC10:CC33,"Mw")</f>
        <v>4</v>
      </c>
      <c r="CD40" s="666"/>
      <c r="CE40" s="424"/>
      <c r="CF40" s="424"/>
      <c r="CG40" s="424"/>
      <c r="CH40" s="665"/>
      <c r="CI40" s="667">
        <f>COUNTIF(CI10:CI33,"Mw")</f>
        <v>4</v>
      </c>
      <c r="CJ40" s="668">
        <f>COUNTIF(CJ10:CJ33,"Mw")</f>
        <v>4</v>
      </c>
      <c r="CK40" s="525"/>
      <c r="CM40" s="526"/>
      <c r="CN40" s="632"/>
      <c r="CO40" s="632"/>
      <c r="CP40" s="633"/>
      <c r="CS40" s="634"/>
      <c r="CT40" s="652"/>
    </row>
    <row r="41" spans="1:103" s="634" customFormat="1" ht="18" x14ac:dyDescent="0.3">
      <c r="C41" s="669">
        <v>2</v>
      </c>
      <c r="D41" s="334" t="s">
        <v>50</v>
      </c>
      <c r="E41" s="334"/>
      <c r="F41" s="335"/>
      <c r="G41" s="335"/>
      <c r="H41" s="335"/>
      <c r="I41" s="247"/>
      <c r="J41" s="639">
        <f>COUNTIF(J10:J33,"Sw")</f>
        <v>2</v>
      </c>
      <c r="K41" s="670">
        <f>COUNTIF(K10:K33,"Sw")</f>
        <v>2</v>
      </c>
      <c r="L41" s="334"/>
      <c r="M41" s="335"/>
      <c r="N41" s="335"/>
      <c r="O41" s="335"/>
      <c r="P41" s="247"/>
      <c r="Q41" s="670">
        <f>COUNTIF(Q10:Q33,"Sw")</f>
        <v>2</v>
      </c>
      <c r="R41" s="670">
        <f>COUNTIF(R10:R33,"Sw")</f>
        <v>2</v>
      </c>
      <c r="S41" s="334"/>
      <c r="T41" s="335"/>
      <c r="U41" s="335"/>
      <c r="V41" s="335"/>
      <c r="W41" s="247"/>
      <c r="X41" s="670">
        <f>COUNTIF(X10:X33,"Sw")</f>
        <v>2</v>
      </c>
      <c r="Y41" s="670">
        <f>COUNTIF(Y10:Y33,"Sw")</f>
        <v>2</v>
      </c>
      <c r="Z41" s="334"/>
      <c r="AA41" s="335"/>
      <c r="AB41" s="335"/>
      <c r="AC41" s="335"/>
      <c r="AD41" s="247"/>
      <c r="AE41" s="670">
        <f>COUNTIF(AE10:AE33,"Sw")</f>
        <v>2</v>
      </c>
      <c r="AF41" s="670">
        <f>COUNTIF(AF10:AF33,"Sw")</f>
        <v>2</v>
      </c>
      <c r="AG41" s="334"/>
      <c r="AH41" s="335"/>
      <c r="AI41" s="335"/>
      <c r="AJ41" s="335"/>
      <c r="AK41" s="247"/>
      <c r="AL41" s="670">
        <f>COUNTIF(AL10:AL33,"Sw")</f>
        <v>2</v>
      </c>
      <c r="AM41" s="670">
        <f>COUNTIF(AM10:AM33,"Sw")</f>
        <v>2</v>
      </c>
      <c r="AN41" s="334"/>
      <c r="AO41" s="335"/>
      <c r="AP41" s="335"/>
      <c r="AQ41" s="335"/>
      <c r="AR41" s="247"/>
      <c r="AS41" s="670">
        <f>COUNTIF(AS10:AS33,"Sw")</f>
        <v>2</v>
      </c>
      <c r="AT41" s="670">
        <f>COUNTIF(AT10:AT33,"Sw")</f>
        <v>2</v>
      </c>
      <c r="AU41" s="334"/>
      <c r="AV41" s="335"/>
      <c r="AW41" s="335"/>
      <c r="AX41" s="335"/>
      <c r="AY41" s="247"/>
      <c r="AZ41" s="670">
        <f>COUNTIF(AZ10:AZ33,"Sw")</f>
        <v>2</v>
      </c>
      <c r="BA41" s="670">
        <f>COUNTIF(BA10:BA33,"Sw")</f>
        <v>2</v>
      </c>
      <c r="BB41" s="334"/>
      <c r="BC41" s="335"/>
      <c r="BD41" s="335"/>
      <c r="BE41" s="335"/>
      <c r="BF41" s="671"/>
      <c r="BG41" s="639">
        <f>COUNTIF(BG10:BG33,"Sw")</f>
        <v>2</v>
      </c>
      <c r="BH41" s="640">
        <f>COUNTIF(BH10:BH33,"Sw")</f>
        <v>2</v>
      </c>
      <c r="BI41" s="672"/>
      <c r="BJ41" s="335"/>
      <c r="BK41" s="335"/>
      <c r="BL41" s="335"/>
      <c r="BM41" s="671"/>
      <c r="BN41" s="639">
        <f>COUNTIF(BN10:BN33,"Sw")</f>
        <v>2</v>
      </c>
      <c r="BO41" s="640">
        <f>COUNTIF(BO10:BO33,"Sw")</f>
        <v>2</v>
      </c>
      <c r="BP41" s="672"/>
      <c r="BQ41" s="335"/>
      <c r="BR41" s="335"/>
      <c r="BS41" s="335"/>
      <c r="BT41" s="671"/>
      <c r="BU41" s="639">
        <f>COUNTIF(BU10:BU33,"Sw")</f>
        <v>2</v>
      </c>
      <c r="BV41" s="640">
        <f>COUNTIF(BV10:BV33,"Sw")</f>
        <v>2</v>
      </c>
      <c r="BW41" s="672"/>
      <c r="BX41" s="335"/>
      <c r="BY41" s="335"/>
      <c r="BZ41" s="335"/>
      <c r="CA41" s="671"/>
      <c r="CB41" s="639">
        <f>COUNTIF(CB10:CB33,"Sw")</f>
        <v>2</v>
      </c>
      <c r="CC41" s="640">
        <f>COUNTIF(CC10:CC33,"Sw")</f>
        <v>2</v>
      </c>
      <c r="CD41" s="672"/>
      <c r="CE41" s="335"/>
      <c r="CF41" s="335"/>
      <c r="CG41" s="335"/>
      <c r="CH41" s="671"/>
      <c r="CI41" s="639">
        <f>COUNTIF(CI10:CI33,"Sw")</f>
        <v>2</v>
      </c>
      <c r="CJ41" s="640">
        <f>COUNTIF(CJ10:CJ33,"Sw")</f>
        <v>2</v>
      </c>
      <c r="CK41" s="641"/>
    </row>
    <row r="42" spans="1:103" x14ac:dyDescent="0.3">
      <c r="CP42"/>
    </row>
    <row r="43" spans="1:103" x14ac:dyDescent="0.3">
      <c r="CP43"/>
    </row>
    <row r="44" spans="1:103" ht="18" x14ac:dyDescent="0.3">
      <c r="A44" s="161" t="s">
        <v>5</v>
      </c>
      <c r="B44" s="162" t="s">
        <v>60</v>
      </c>
      <c r="C44" s="163" t="s">
        <v>61</v>
      </c>
      <c r="D44" s="808">
        <v>1</v>
      </c>
      <c r="E44" s="809">
        <v>0.8</v>
      </c>
      <c r="F44" s="809">
        <v>0.5</v>
      </c>
      <c r="BQ44" s="673"/>
      <c r="CP44"/>
    </row>
    <row r="45" spans="1:103" ht="18" x14ac:dyDescent="0.3">
      <c r="A45" s="57"/>
      <c r="B45" s="56"/>
      <c r="C45" s="169"/>
      <c r="D45" s="170">
        <v>9</v>
      </c>
      <c r="E45" s="171">
        <v>1</v>
      </c>
      <c r="F45" s="172">
        <v>1</v>
      </c>
      <c r="CP45"/>
    </row>
    <row r="46" spans="1:103" ht="18" x14ac:dyDescent="0.3">
      <c r="A46" s="179" t="s">
        <v>28</v>
      </c>
      <c r="B46" s="180">
        <v>7.5</v>
      </c>
      <c r="C46" s="181">
        <v>4</v>
      </c>
      <c r="D46" s="182">
        <v>24</v>
      </c>
      <c r="E46" s="179">
        <v>20</v>
      </c>
      <c r="F46" s="114">
        <v>10</v>
      </c>
      <c r="CP46" s="725"/>
    </row>
    <row r="47" spans="1:103" ht="18" x14ac:dyDescent="0.3">
      <c r="A47" s="117"/>
      <c r="B47" s="192"/>
      <c r="C47" s="66"/>
      <c r="D47" s="193"/>
      <c r="E47" s="194"/>
      <c r="F47" s="194"/>
    </row>
    <row r="48" spans="1:103" ht="18" x14ac:dyDescent="0.3">
      <c r="A48" s="202"/>
      <c r="B48" s="203"/>
      <c r="C48" s="204"/>
      <c r="D48" s="205"/>
      <c r="E48" s="202"/>
      <c r="F48" s="202"/>
    </row>
    <row r="49" spans="1:6" ht="18" x14ac:dyDescent="0.3">
      <c r="A49" s="213" t="s">
        <v>40</v>
      </c>
      <c r="B49" s="214">
        <v>7.5</v>
      </c>
      <c r="C49" s="215">
        <v>2</v>
      </c>
      <c r="D49" s="216">
        <v>12</v>
      </c>
      <c r="E49" s="217">
        <v>9</v>
      </c>
      <c r="F49" s="217">
        <v>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FB6FF"/>
  </sheetPr>
  <dimension ref="A1:CY49"/>
  <sheetViews>
    <sheetView zoomScale="60" zoomScaleNormal="60" workbookViewId="0">
      <selection activeCell="AA1" sqref="AA1:AA1048576"/>
    </sheetView>
  </sheetViews>
  <sheetFormatPr baseColWidth="10" defaultColWidth="8.88671875" defaultRowHeight="14.4" x14ac:dyDescent="0.3"/>
  <cols>
    <col min="1" max="3" width="8.6640625"/>
    <col min="4" max="4" width="8.77734375" bestFit="1" customWidth="1"/>
    <col min="5" max="6" width="6.21875" bestFit="1" customWidth="1"/>
    <col min="7" max="88" width="5.5546875"/>
    <col min="89" max="89" width="8.6640625"/>
    <col min="90" max="93" width="0" style="524" hidden="1"/>
    <col min="94" max="94" width="8.6640625" style="524"/>
    <col min="95" max="96" width="8.6640625"/>
    <col min="97" max="98" width="8.6640625" style="524"/>
    <col min="99" max="1025" width="8.6640625"/>
  </cols>
  <sheetData>
    <row r="1" spans="1:101" x14ac:dyDescent="0.3">
      <c r="A1" s="14" t="s">
        <v>0</v>
      </c>
      <c r="B1" s="14"/>
      <c r="CK1" s="525"/>
      <c r="CL1"/>
      <c r="CM1"/>
      <c r="CN1"/>
      <c r="CO1"/>
      <c r="CP1"/>
      <c r="CQ1" s="526"/>
      <c r="CR1" s="526"/>
      <c r="CS1"/>
      <c r="CT1"/>
    </row>
    <row r="2" spans="1:101" ht="17.399999999999999" x14ac:dyDescent="0.3">
      <c r="A2" s="14" t="s">
        <v>2</v>
      </c>
      <c r="B2" s="14"/>
      <c r="H2" s="527" t="s">
        <v>100</v>
      </c>
      <c r="S2" s="528"/>
      <c r="CK2" s="525"/>
      <c r="CL2"/>
      <c r="CM2"/>
      <c r="CN2"/>
      <c r="CO2"/>
      <c r="CP2"/>
      <c r="CQ2" s="526"/>
      <c r="CR2" s="526"/>
      <c r="CS2"/>
      <c r="CT2"/>
    </row>
    <row r="3" spans="1:101" x14ac:dyDescent="0.3">
      <c r="I3" s="726"/>
      <c r="J3" s="726"/>
      <c r="K3" s="726"/>
      <c r="L3" s="726"/>
      <c r="M3" s="726"/>
      <c r="N3" s="726"/>
      <c r="O3" s="726"/>
      <c r="P3" s="726"/>
      <c r="Q3" s="726"/>
      <c r="R3" s="726"/>
      <c r="S3" s="726"/>
      <c r="T3" s="726"/>
      <c r="U3" s="726"/>
      <c r="V3" s="726"/>
      <c r="W3" s="726"/>
      <c r="X3" s="726"/>
      <c r="Y3" s="726"/>
      <c r="Z3" s="726"/>
      <c r="AA3" s="726"/>
      <c r="AB3" s="726"/>
      <c r="AC3" s="726"/>
      <c r="AD3" s="726"/>
      <c r="AE3" s="726"/>
      <c r="AF3" s="726"/>
      <c r="AG3" s="726"/>
      <c r="AH3" s="726"/>
      <c r="AI3" s="726"/>
      <c r="AJ3" s="726"/>
      <c r="AK3" s="726"/>
      <c r="AL3" s="726"/>
      <c r="AM3" s="726"/>
      <c r="CK3" s="525"/>
      <c r="CL3"/>
      <c r="CM3"/>
      <c r="CN3"/>
      <c r="CO3"/>
      <c r="CP3"/>
      <c r="CQ3" s="526"/>
      <c r="CR3" s="526"/>
      <c r="CS3"/>
      <c r="CT3"/>
    </row>
    <row r="4" spans="1:101" ht="15.6" x14ac:dyDescent="0.3">
      <c r="A4" s="151"/>
      <c r="B4" s="151"/>
      <c r="F4" s="529"/>
      <c r="I4" s="727" t="s">
        <v>101</v>
      </c>
      <c r="J4" s="726"/>
      <c r="K4" s="726"/>
      <c r="L4" s="726"/>
      <c r="M4" s="726"/>
      <c r="N4" s="726"/>
      <c r="O4" s="726"/>
      <c r="P4" s="726"/>
      <c r="Q4" s="726"/>
      <c r="R4" s="726"/>
      <c r="S4" s="726"/>
      <c r="T4" s="728" t="s">
        <v>122</v>
      </c>
      <c r="U4" s="729"/>
      <c r="V4" s="729"/>
      <c r="W4" s="729"/>
      <c r="X4" s="729"/>
      <c r="Y4" s="729"/>
      <c r="Z4" s="729"/>
      <c r="AA4" s="729"/>
      <c r="AB4" s="726"/>
      <c r="AC4" s="726"/>
      <c r="AD4" s="726"/>
      <c r="AE4" s="726"/>
      <c r="AF4" s="726"/>
      <c r="AG4" s="726"/>
      <c r="AH4" s="726"/>
      <c r="AI4" s="726"/>
      <c r="AJ4" s="726"/>
      <c r="AK4" s="726"/>
      <c r="AL4" s="726"/>
      <c r="AM4" s="730" t="s">
        <v>125</v>
      </c>
      <c r="AN4" s="731"/>
      <c r="AO4" s="731"/>
      <c r="AP4" s="731"/>
      <c r="AQ4" s="731"/>
      <c r="AR4" s="731"/>
      <c r="AS4" s="731"/>
      <c r="AT4" s="731"/>
      <c r="AU4" s="731"/>
      <c r="AV4" s="731"/>
      <c r="AW4" s="731"/>
      <c r="CK4" s="525"/>
      <c r="CL4"/>
      <c r="CM4"/>
      <c r="CN4"/>
      <c r="CO4"/>
      <c r="CP4"/>
      <c r="CQ4" s="526"/>
      <c r="CR4" s="526"/>
      <c r="CS4"/>
      <c r="CT4"/>
    </row>
    <row r="5" spans="1:101" x14ac:dyDescent="0.3">
      <c r="A5" s="151"/>
      <c r="B5" s="151"/>
      <c r="F5" s="529"/>
      <c r="I5" s="726"/>
      <c r="J5" s="726"/>
      <c r="K5" s="726"/>
      <c r="L5" s="726"/>
      <c r="M5" s="726"/>
      <c r="N5" s="726"/>
      <c r="O5" s="726"/>
      <c r="P5" s="726"/>
      <c r="Q5" s="726"/>
      <c r="R5" s="726"/>
      <c r="S5" s="726"/>
      <c r="T5" s="732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6"/>
      <c r="AJ5" s="726"/>
      <c r="AK5" s="726"/>
      <c r="AL5" s="726"/>
      <c r="AM5" s="726"/>
      <c r="CK5" s="525"/>
      <c r="CL5"/>
      <c r="CM5"/>
      <c r="CN5"/>
      <c r="CO5"/>
      <c r="CP5"/>
      <c r="CQ5" s="526"/>
      <c r="CR5" s="526"/>
      <c r="CS5"/>
      <c r="CT5"/>
    </row>
    <row r="6" spans="1:101" ht="18" x14ac:dyDescent="0.3">
      <c r="F6" s="531"/>
      <c r="I6" s="733" t="s">
        <v>121</v>
      </c>
      <c r="J6" s="726"/>
      <c r="K6" s="726"/>
      <c r="L6" s="726"/>
      <c r="M6" s="734"/>
      <c r="N6" s="726"/>
      <c r="O6" s="726"/>
      <c r="P6" s="726"/>
      <c r="Q6" s="726"/>
      <c r="R6" s="726"/>
      <c r="S6" s="726"/>
      <c r="T6" s="727" t="s">
        <v>124</v>
      </c>
      <c r="U6" s="735"/>
      <c r="V6" s="735"/>
      <c r="W6" s="735"/>
      <c r="X6" s="735"/>
      <c r="Y6" s="735"/>
      <c r="Z6" s="735"/>
      <c r="AA6" s="735"/>
      <c r="AB6" s="726"/>
      <c r="AC6" s="726"/>
      <c r="AD6" s="726"/>
      <c r="AE6" s="726"/>
      <c r="AF6" s="726"/>
      <c r="AG6" s="726"/>
      <c r="AH6" s="726"/>
      <c r="AI6" s="726"/>
      <c r="AJ6" s="726"/>
      <c r="AK6" s="726"/>
      <c r="AL6" s="726"/>
      <c r="AM6" s="726"/>
      <c r="CK6" s="525"/>
      <c r="CL6"/>
      <c r="CM6"/>
      <c r="CN6"/>
      <c r="CO6"/>
      <c r="CP6"/>
      <c r="CQ6" s="526"/>
      <c r="CR6" s="526"/>
      <c r="CS6"/>
      <c r="CT6"/>
    </row>
    <row r="7" spans="1:101" x14ac:dyDescent="0.3">
      <c r="I7" s="726"/>
      <c r="J7" s="726"/>
      <c r="K7" s="726"/>
      <c r="L7" s="726"/>
      <c r="M7" s="726"/>
      <c r="N7" s="726"/>
      <c r="O7" s="726"/>
      <c r="P7" s="726"/>
      <c r="Q7" s="726"/>
      <c r="R7" s="726"/>
      <c r="S7" s="726"/>
      <c r="T7" s="726"/>
      <c r="U7" s="726"/>
      <c r="V7" s="726"/>
      <c r="W7" s="726"/>
      <c r="X7" s="726"/>
      <c r="Y7" s="726"/>
      <c r="Z7" s="726"/>
      <c r="AA7" s="726"/>
      <c r="AB7" s="726"/>
      <c r="AC7" s="726"/>
      <c r="AD7" s="726"/>
      <c r="AE7" s="726"/>
      <c r="AF7" s="726"/>
      <c r="AG7" s="726"/>
      <c r="AH7" s="726"/>
      <c r="AI7" s="726"/>
      <c r="AJ7" s="726"/>
      <c r="AK7" s="726"/>
      <c r="AL7" s="726"/>
      <c r="AM7" s="726"/>
      <c r="CK7" s="525"/>
      <c r="CL7"/>
      <c r="CM7"/>
      <c r="CN7"/>
      <c r="CO7"/>
      <c r="CP7"/>
      <c r="CQ7" s="526"/>
      <c r="CR7" s="526"/>
      <c r="CS7"/>
      <c r="CT7"/>
    </row>
    <row r="8" spans="1:101" x14ac:dyDescent="0.3">
      <c r="D8" s="177"/>
      <c r="E8" s="177"/>
      <c r="F8" s="177"/>
      <c r="G8" s="177">
        <v>1</v>
      </c>
      <c r="H8" s="177"/>
      <c r="I8" s="177"/>
      <c r="J8" s="177"/>
      <c r="K8" s="177"/>
      <c r="L8" s="177"/>
      <c r="M8" s="177"/>
      <c r="N8" s="177">
        <v>2</v>
      </c>
      <c r="O8" s="177"/>
      <c r="P8" s="177"/>
      <c r="Q8" s="177"/>
      <c r="R8" s="177"/>
      <c r="S8" s="177"/>
      <c r="T8" s="177"/>
      <c r="U8" s="177">
        <v>3</v>
      </c>
      <c r="V8" s="177"/>
      <c r="W8" s="177"/>
      <c r="X8" s="177"/>
      <c r="Y8" s="177"/>
      <c r="Z8" s="177"/>
      <c r="AA8" s="177"/>
      <c r="AB8" s="177">
        <v>4</v>
      </c>
      <c r="AC8" s="177"/>
      <c r="AD8" s="177"/>
      <c r="AE8" s="177"/>
      <c r="AF8" s="177"/>
      <c r="AG8" s="177"/>
      <c r="AH8" s="177"/>
      <c r="AI8" s="177">
        <v>5</v>
      </c>
      <c r="AJ8" s="177"/>
      <c r="AK8" s="177"/>
      <c r="AL8" s="177"/>
      <c r="AM8" s="177"/>
      <c r="AN8" s="177"/>
      <c r="AO8" s="177"/>
      <c r="AP8" s="177">
        <v>6</v>
      </c>
      <c r="AQ8" s="177"/>
      <c r="AR8" s="177"/>
      <c r="AS8" s="177"/>
      <c r="AT8" s="177"/>
      <c r="AU8" s="177"/>
      <c r="AV8" s="177"/>
      <c r="AW8" s="177">
        <v>7</v>
      </c>
      <c r="AX8" s="177"/>
      <c r="AY8" s="177"/>
      <c r="AZ8" s="177"/>
      <c r="BA8" s="177"/>
      <c r="BB8" s="177"/>
      <c r="BC8" s="177"/>
      <c r="BD8" s="177">
        <v>8</v>
      </c>
      <c r="BE8" s="177"/>
      <c r="BF8" s="177"/>
      <c r="BG8" s="177"/>
      <c r="BH8" s="177"/>
      <c r="BI8" s="177"/>
      <c r="BJ8" s="177"/>
      <c r="BK8" s="177">
        <v>9</v>
      </c>
      <c r="BL8" s="177"/>
      <c r="BM8" s="177"/>
      <c r="BN8" s="177"/>
      <c r="BO8" s="177"/>
      <c r="BP8" s="177"/>
      <c r="BQ8" s="177"/>
      <c r="BR8" s="177">
        <v>10</v>
      </c>
      <c r="BS8" s="177"/>
      <c r="BT8" s="177"/>
      <c r="BU8" s="177"/>
      <c r="BV8" s="177"/>
      <c r="BW8" s="177"/>
      <c r="BX8" s="177"/>
      <c r="BY8" s="177">
        <v>11</v>
      </c>
      <c r="BZ8" s="177"/>
      <c r="CA8" s="177"/>
      <c r="CB8" s="177"/>
      <c r="CC8" s="177"/>
      <c r="CD8" s="177"/>
      <c r="CE8" s="177"/>
      <c r="CF8" s="177">
        <v>12</v>
      </c>
      <c r="CG8" s="177"/>
      <c r="CH8" s="177"/>
      <c r="CI8" s="177"/>
      <c r="CJ8" s="177"/>
      <c r="CK8" s="532"/>
      <c r="CL8" s="532"/>
      <c r="CM8" s="533"/>
      <c r="CN8" s="534"/>
      <c r="CO8" s="534"/>
      <c r="CP8" s="535"/>
      <c r="CQ8" s="533"/>
      <c r="CR8" s="533"/>
      <c r="CS8" s="536"/>
      <c r="CT8" s="537"/>
      <c r="CU8" s="177"/>
      <c r="CV8" s="177"/>
      <c r="CW8" s="177"/>
    </row>
    <row r="9" spans="1:101" ht="18" x14ac:dyDescent="0.3">
      <c r="A9" s="152" t="s">
        <v>87</v>
      </c>
      <c r="E9" s="538" t="s">
        <v>102</v>
      </c>
      <c r="F9" s="539" t="s">
        <v>103</v>
      </c>
      <c r="G9" s="539" t="s">
        <v>104</v>
      </c>
      <c r="H9" s="539" t="s">
        <v>105</v>
      </c>
      <c r="I9" s="540" t="s">
        <v>106</v>
      </c>
      <c r="J9" s="541" t="s">
        <v>40</v>
      </c>
      <c r="K9" s="542" t="s">
        <v>107</v>
      </c>
      <c r="L9" s="543" t="s">
        <v>102</v>
      </c>
      <c r="M9" s="539" t="s">
        <v>103</v>
      </c>
      <c r="N9" s="539" t="s">
        <v>104</v>
      </c>
      <c r="O9" s="539" t="s">
        <v>105</v>
      </c>
      <c r="P9" s="540" t="s">
        <v>106</v>
      </c>
      <c r="Q9" s="541" t="s">
        <v>40</v>
      </c>
      <c r="R9" s="542" t="s">
        <v>107</v>
      </c>
      <c r="S9" s="543" t="s">
        <v>102</v>
      </c>
      <c r="T9" s="539" t="s">
        <v>103</v>
      </c>
      <c r="U9" s="539" t="s">
        <v>104</v>
      </c>
      <c r="V9" s="539" t="s">
        <v>105</v>
      </c>
      <c r="W9" s="540" t="s">
        <v>106</v>
      </c>
      <c r="X9" s="541" t="s">
        <v>40</v>
      </c>
      <c r="Y9" s="542" t="s">
        <v>107</v>
      </c>
      <c r="Z9" s="543" t="s">
        <v>102</v>
      </c>
      <c r="AA9" s="539" t="s">
        <v>103</v>
      </c>
      <c r="AB9" s="539" t="s">
        <v>104</v>
      </c>
      <c r="AC9" s="539" t="s">
        <v>105</v>
      </c>
      <c r="AD9" s="540" t="s">
        <v>106</v>
      </c>
      <c r="AE9" s="544" t="s">
        <v>40</v>
      </c>
      <c r="AF9" s="545" t="s">
        <v>107</v>
      </c>
      <c r="AG9" s="543" t="s">
        <v>102</v>
      </c>
      <c r="AH9" s="539" t="s">
        <v>103</v>
      </c>
      <c r="AI9" s="539" t="s">
        <v>104</v>
      </c>
      <c r="AJ9" s="539" t="s">
        <v>105</v>
      </c>
      <c r="AK9" s="540" t="s">
        <v>106</v>
      </c>
      <c r="AL9" s="541" t="s">
        <v>40</v>
      </c>
      <c r="AM9" s="542" t="s">
        <v>107</v>
      </c>
      <c r="AN9" s="543" t="s">
        <v>102</v>
      </c>
      <c r="AO9" s="539" t="s">
        <v>103</v>
      </c>
      <c r="AP9" s="539" t="s">
        <v>104</v>
      </c>
      <c r="AQ9" s="539" t="s">
        <v>105</v>
      </c>
      <c r="AR9" s="540" t="s">
        <v>106</v>
      </c>
      <c r="AS9" s="541" t="s">
        <v>40</v>
      </c>
      <c r="AT9" s="542" t="s">
        <v>107</v>
      </c>
      <c r="AU9" s="538" t="s">
        <v>102</v>
      </c>
      <c r="AV9" s="539" t="s">
        <v>103</v>
      </c>
      <c r="AW9" s="539" t="s">
        <v>104</v>
      </c>
      <c r="AX9" s="539" t="s">
        <v>105</v>
      </c>
      <c r="AY9" s="540" t="s">
        <v>106</v>
      </c>
      <c r="AZ9" s="544" t="s">
        <v>40</v>
      </c>
      <c r="BA9" s="545" t="s">
        <v>107</v>
      </c>
      <c r="BB9" s="543" t="s">
        <v>102</v>
      </c>
      <c r="BC9" s="539" t="s">
        <v>103</v>
      </c>
      <c r="BD9" s="539" t="s">
        <v>104</v>
      </c>
      <c r="BE9" s="539" t="s">
        <v>105</v>
      </c>
      <c r="BF9" s="540" t="s">
        <v>106</v>
      </c>
      <c r="BG9" s="541" t="s">
        <v>40</v>
      </c>
      <c r="BH9" s="542" t="s">
        <v>107</v>
      </c>
      <c r="BI9" s="543" t="s">
        <v>102</v>
      </c>
      <c r="BJ9" s="539" t="s">
        <v>103</v>
      </c>
      <c r="BK9" s="539" t="s">
        <v>104</v>
      </c>
      <c r="BL9" s="539" t="s">
        <v>105</v>
      </c>
      <c r="BM9" s="540" t="s">
        <v>106</v>
      </c>
      <c r="BN9" s="541" t="s">
        <v>40</v>
      </c>
      <c r="BO9" s="542" t="s">
        <v>107</v>
      </c>
      <c r="BP9" s="543" t="s">
        <v>102</v>
      </c>
      <c r="BQ9" s="539" t="s">
        <v>103</v>
      </c>
      <c r="BR9" s="539" t="s">
        <v>104</v>
      </c>
      <c r="BS9" s="539" t="s">
        <v>105</v>
      </c>
      <c r="BT9" s="540" t="s">
        <v>106</v>
      </c>
      <c r="BU9" s="541" t="s">
        <v>40</v>
      </c>
      <c r="BV9" s="542" t="s">
        <v>107</v>
      </c>
      <c r="BW9" s="543" t="s">
        <v>102</v>
      </c>
      <c r="BX9" s="539" t="s">
        <v>103</v>
      </c>
      <c r="BY9" s="539" t="s">
        <v>104</v>
      </c>
      <c r="BZ9" s="539" t="s">
        <v>105</v>
      </c>
      <c r="CA9" s="540" t="s">
        <v>106</v>
      </c>
      <c r="CB9" s="541" t="s">
        <v>40</v>
      </c>
      <c r="CC9" s="542" t="s">
        <v>107</v>
      </c>
      <c r="CD9" s="543" t="s">
        <v>102</v>
      </c>
      <c r="CE9" s="539" t="s">
        <v>103</v>
      </c>
      <c r="CF9" s="539" t="s">
        <v>104</v>
      </c>
      <c r="CG9" s="539" t="s">
        <v>105</v>
      </c>
      <c r="CH9" s="540" t="s">
        <v>106</v>
      </c>
      <c r="CI9" s="541" t="s">
        <v>40</v>
      </c>
      <c r="CJ9" s="542" t="s">
        <v>107</v>
      </c>
      <c r="CK9" s="546" t="s">
        <v>28</v>
      </c>
      <c r="CL9" s="547"/>
      <c r="CM9" s="548"/>
      <c r="CN9" s="549"/>
      <c r="CO9" s="550"/>
      <c r="CP9" s="551" t="s">
        <v>40</v>
      </c>
      <c r="CQ9" s="552" t="s">
        <v>67</v>
      </c>
      <c r="CR9" s="179" t="s">
        <v>48</v>
      </c>
      <c r="CS9" s="553" t="s">
        <v>50</v>
      </c>
      <c r="CT9" s="554"/>
      <c r="CU9" s="555" t="s">
        <v>108</v>
      </c>
      <c r="CV9" s="556" t="s">
        <v>109</v>
      </c>
      <c r="CW9" s="557" t="s">
        <v>110</v>
      </c>
    </row>
    <row r="10" spans="1:101" ht="18" x14ac:dyDescent="0.35">
      <c r="B10" s="310">
        <v>1</v>
      </c>
      <c r="C10" s="310" t="s">
        <v>111</v>
      </c>
      <c r="D10" s="558">
        <v>1</v>
      </c>
      <c r="E10" s="399" t="s">
        <v>40</v>
      </c>
      <c r="F10" s="400" t="s">
        <v>40</v>
      </c>
      <c r="G10" s="401"/>
      <c r="H10" s="402"/>
      <c r="I10" s="403" t="s">
        <v>40</v>
      </c>
      <c r="J10" s="404" t="s">
        <v>50</v>
      </c>
      <c r="K10" s="405" t="s">
        <v>50</v>
      </c>
      <c r="L10" s="413"/>
      <c r="M10" s="414"/>
      <c r="N10" s="162" t="s">
        <v>28</v>
      </c>
      <c r="O10" s="162" t="s">
        <v>28</v>
      </c>
      <c r="P10" s="415" t="s">
        <v>28</v>
      </c>
      <c r="Q10" s="416"/>
      <c r="R10" s="417"/>
      <c r="S10" s="161" t="s">
        <v>28</v>
      </c>
      <c r="T10" s="162" t="s">
        <v>28</v>
      </c>
      <c r="U10" s="400" t="s">
        <v>40</v>
      </c>
      <c r="V10" s="402"/>
      <c r="W10" s="401"/>
      <c r="X10" s="179" t="s">
        <v>48</v>
      </c>
      <c r="Y10" s="181" t="s">
        <v>48</v>
      </c>
      <c r="Z10" s="399" t="s">
        <v>40</v>
      </c>
      <c r="AA10" s="427"/>
      <c r="AB10" s="400" t="s">
        <v>40</v>
      </c>
      <c r="AC10" s="400" t="s">
        <v>40</v>
      </c>
      <c r="AD10" s="403" t="s">
        <v>40</v>
      </c>
      <c r="AE10" s="428"/>
      <c r="AF10" s="429"/>
      <c r="AG10" s="161" t="s">
        <v>28</v>
      </c>
      <c r="AH10" s="162" t="s">
        <v>28</v>
      </c>
      <c r="AI10" s="162" t="s">
        <v>28</v>
      </c>
      <c r="AJ10" s="162" t="s">
        <v>28</v>
      </c>
      <c r="AK10" s="559"/>
      <c r="AL10" s="179" t="s">
        <v>48</v>
      </c>
      <c r="AM10" s="181" t="s">
        <v>48</v>
      </c>
      <c r="AN10" s="161" t="s">
        <v>28</v>
      </c>
      <c r="AO10" s="162" t="s">
        <v>28</v>
      </c>
      <c r="AP10" s="442"/>
      <c r="AQ10" s="162" t="s">
        <v>28</v>
      </c>
      <c r="AR10" s="415" t="s">
        <v>28</v>
      </c>
      <c r="AS10" s="443"/>
      <c r="AT10" s="444"/>
      <c r="AU10" s="560" t="s">
        <v>67</v>
      </c>
      <c r="AV10" s="470" t="s">
        <v>67</v>
      </c>
      <c r="AW10" s="470" t="s">
        <v>67</v>
      </c>
      <c r="AX10" s="470" t="s">
        <v>67</v>
      </c>
      <c r="AY10" s="559"/>
      <c r="AZ10" s="131" t="s">
        <v>50</v>
      </c>
      <c r="BA10" s="132" t="s">
        <v>50</v>
      </c>
      <c r="BB10" s="453"/>
      <c r="BC10" s="400" t="s">
        <v>40</v>
      </c>
      <c r="BD10" s="400" t="s">
        <v>40</v>
      </c>
      <c r="BE10" s="400" t="s">
        <v>40</v>
      </c>
      <c r="BF10" s="403" t="s">
        <v>40</v>
      </c>
      <c r="BG10" s="454"/>
      <c r="BH10" s="455"/>
      <c r="BI10" s="161" t="s">
        <v>28</v>
      </c>
      <c r="BJ10" s="162" t="s">
        <v>28</v>
      </c>
      <c r="BK10" s="561"/>
      <c r="BL10" s="162" t="s">
        <v>28</v>
      </c>
      <c r="BM10" s="415" t="s">
        <v>28</v>
      </c>
      <c r="BN10" s="179" t="s">
        <v>48</v>
      </c>
      <c r="BO10" s="181" t="s">
        <v>48</v>
      </c>
      <c r="BP10" s="461"/>
      <c r="BQ10" s="401"/>
      <c r="BR10" s="162" t="s">
        <v>28</v>
      </c>
      <c r="BS10" s="162" t="s">
        <v>28</v>
      </c>
      <c r="BT10" s="415" t="s">
        <v>28</v>
      </c>
      <c r="BU10" s="462"/>
      <c r="BV10" s="463"/>
      <c r="BW10" s="161" t="s">
        <v>28</v>
      </c>
      <c r="BX10" s="162" t="s">
        <v>28</v>
      </c>
      <c r="BY10" s="470" t="s">
        <v>67</v>
      </c>
      <c r="BZ10" s="562"/>
      <c r="CA10" s="736" t="s">
        <v>28</v>
      </c>
      <c r="CB10" s="179" t="s">
        <v>48</v>
      </c>
      <c r="CC10" s="181" t="s">
        <v>48</v>
      </c>
      <c r="CD10" s="461"/>
      <c r="CE10" s="470" t="s">
        <v>67</v>
      </c>
      <c r="CF10" s="470" t="s">
        <v>67</v>
      </c>
      <c r="CG10" s="470" t="s">
        <v>67</v>
      </c>
      <c r="CH10" s="471" t="s">
        <v>67</v>
      </c>
      <c r="CI10" s="428"/>
      <c r="CJ10" s="429"/>
      <c r="CK10" s="737">
        <f>COUNTIF($E10:$CJ10,"M")</f>
        <v>23</v>
      </c>
      <c r="CL10" s="738"/>
      <c r="CM10" s="739"/>
      <c r="CN10" s="740"/>
      <c r="CO10" s="740"/>
      <c r="CP10" s="741">
        <f>COUNTIF($E10:$CJ10,"S")</f>
        <v>12</v>
      </c>
      <c r="CQ10" s="742">
        <f>COUNTIF($E10:$CJ10,"X")</f>
        <v>9</v>
      </c>
      <c r="CR10" s="737">
        <f>COUNTIF($E10:$CJ10,"Mw")</f>
        <v>8</v>
      </c>
      <c r="CS10" s="743">
        <f>COUNTIF($E10:$CJ10,"Sw")</f>
        <v>4</v>
      </c>
      <c r="CT10" s="744">
        <v>1</v>
      </c>
      <c r="CU10" s="745"/>
      <c r="CV10" s="746"/>
      <c r="CW10" s="747"/>
    </row>
    <row r="11" spans="1:101" ht="18" x14ac:dyDescent="0.3">
      <c r="B11" s="191"/>
      <c r="C11" s="191"/>
      <c r="D11" s="573"/>
      <c r="E11" s="432">
        <v>7.5</v>
      </c>
      <c r="F11" s="434">
        <v>7.5</v>
      </c>
      <c r="G11" s="465"/>
      <c r="H11" s="574"/>
      <c r="I11" s="435">
        <v>7.5</v>
      </c>
      <c r="J11" s="334">
        <v>7.5</v>
      </c>
      <c r="K11" s="247">
        <v>7.5</v>
      </c>
      <c r="L11" s="418"/>
      <c r="M11" s="419"/>
      <c r="N11" s="420">
        <v>7.5</v>
      </c>
      <c r="O11" s="420">
        <v>7.5</v>
      </c>
      <c r="P11" s="421">
        <v>7.5</v>
      </c>
      <c r="Q11" s="422"/>
      <c r="R11" s="423"/>
      <c r="S11" s="445">
        <v>7.5</v>
      </c>
      <c r="T11" s="420">
        <v>7.5</v>
      </c>
      <c r="U11" s="434">
        <v>7.5</v>
      </c>
      <c r="V11" s="574"/>
      <c r="W11" s="465"/>
      <c r="X11" s="503">
        <v>7.5</v>
      </c>
      <c r="Y11" s="575">
        <v>7.5</v>
      </c>
      <c r="Z11" s="432">
        <v>7.5</v>
      </c>
      <c r="AA11" s="433"/>
      <c r="AB11" s="434">
        <v>7.5</v>
      </c>
      <c r="AC11" s="434">
        <v>7.5</v>
      </c>
      <c r="AD11" s="435">
        <v>7.5</v>
      </c>
      <c r="AE11" s="436"/>
      <c r="AF11" s="437"/>
      <c r="AG11" s="445">
        <v>7.5</v>
      </c>
      <c r="AH11" s="420">
        <v>7.5</v>
      </c>
      <c r="AI11" s="420">
        <v>7.5</v>
      </c>
      <c r="AJ11" s="420">
        <v>7.5</v>
      </c>
      <c r="AK11" s="576"/>
      <c r="AL11" s="503">
        <v>7.5</v>
      </c>
      <c r="AM11" s="575">
        <v>7.5</v>
      </c>
      <c r="AN11" s="445">
        <v>7.5</v>
      </c>
      <c r="AO11" s="420">
        <v>7.5</v>
      </c>
      <c r="AP11" s="446"/>
      <c r="AQ11" s="420">
        <v>7.5</v>
      </c>
      <c r="AR11" s="421">
        <v>7.5</v>
      </c>
      <c r="AS11" s="447"/>
      <c r="AT11" s="448"/>
      <c r="AU11" s="245">
        <v>7.5</v>
      </c>
      <c r="AV11" s="246">
        <v>7.5</v>
      </c>
      <c r="AW11" s="246">
        <v>7.5</v>
      </c>
      <c r="AX11" s="246">
        <v>7.5</v>
      </c>
      <c r="AY11" s="576"/>
      <c r="AZ11" s="125">
        <v>7.5</v>
      </c>
      <c r="BA11" s="126">
        <v>7.5</v>
      </c>
      <c r="BB11" s="456"/>
      <c r="BC11" s="434">
        <v>7.5</v>
      </c>
      <c r="BD11" s="434">
        <v>7.5</v>
      </c>
      <c r="BE11" s="434">
        <v>7.5</v>
      </c>
      <c r="BF11" s="435">
        <v>7.5</v>
      </c>
      <c r="BG11" s="457"/>
      <c r="BH11" s="458"/>
      <c r="BI11" s="445">
        <v>7.5</v>
      </c>
      <c r="BJ11" s="420">
        <v>7.5</v>
      </c>
      <c r="BK11" s="446"/>
      <c r="BL11" s="420">
        <v>7.5</v>
      </c>
      <c r="BM11" s="421">
        <v>7.5</v>
      </c>
      <c r="BN11" s="503">
        <v>7.5</v>
      </c>
      <c r="BO11" s="575">
        <v>7.5</v>
      </c>
      <c r="BP11" s="464"/>
      <c r="BQ11" s="465"/>
      <c r="BR11" s="420">
        <v>7.5</v>
      </c>
      <c r="BS11" s="420">
        <v>7.5</v>
      </c>
      <c r="BT11" s="421">
        <v>7.5</v>
      </c>
      <c r="BU11" s="466"/>
      <c r="BV11" s="467"/>
      <c r="BW11" s="445">
        <v>7.5</v>
      </c>
      <c r="BX11" s="420">
        <v>7.5</v>
      </c>
      <c r="BY11" s="246">
        <v>7.5</v>
      </c>
      <c r="BZ11" s="577"/>
      <c r="CA11" s="748">
        <v>7.5</v>
      </c>
      <c r="CB11" s="503">
        <v>7.5</v>
      </c>
      <c r="CC11" s="575">
        <v>7.5</v>
      </c>
      <c r="CD11" s="464"/>
      <c r="CE11" s="246">
        <v>7.5</v>
      </c>
      <c r="CF11" s="246">
        <v>7.5</v>
      </c>
      <c r="CG11" s="246">
        <v>7.5</v>
      </c>
      <c r="CH11" s="472">
        <v>7.5</v>
      </c>
      <c r="CI11" s="456"/>
      <c r="CJ11" s="473"/>
      <c r="CK11" s="749"/>
      <c r="CL11" s="750"/>
      <c r="CM11" s="751"/>
      <c r="CN11" s="752"/>
      <c r="CO11" s="752"/>
      <c r="CP11" s="753"/>
      <c r="CQ11" s="754"/>
      <c r="CR11" s="749"/>
      <c r="CS11" s="755"/>
      <c r="CT11" s="756"/>
      <c r="CU11" s="757">
        <f>SUM(E11:CJ11)</f>
        <v>420</v>
      </c>
      <c r="CV11" s="758">
        <f>35*12*D10</f>
        <v>420</v>
      </c>
      <c r="CW11" s="759">
        <f>CU11-CV11</f>
        <v>0</v>
      </c>
    </row>
    <row r="12" spans="1:101" ht="18" x14ac:dyDescent="0.3">
      <c r="B12" s="310">
        <v>2</v>
      </c>
      <c r="C12" s="310" t="s">
        <v>112</v>
      </c>
      <c r="D12" s="558">
        <v>1</v>
      </c>
      <c r="E12" s="461"/>
      <c r="F12" s="470" t="s">
        <v>67</v>
      </c>
      <c r="G12" s="470" t="s">
        <v>67</v>
      </c>
      <c r="H12" s="470" t="s">
        <v>67</v>
      </c>
      <c r="I12" s="471" t="s">
        <v>67</v>
      </c>
      <c r="J12" s="428"/>
      <c r="K12" s="429"/>
      <c r="L12" s="399" t="s">
        <v>40</v>
      </c>
      <c r="M12" s="400" t="s">
        <v>40</v>
      </c>
      <c r="N12" s="401"/>
      <c r="O12" s="402"/>
      <c r="P12" s="760" t="s">
        <v>28</v>
      </c>
      <c r="Q12" s="404" t="s">
        <v>50</v>
      </c>
      <c r="R12" s="405" t="s">
        <v>50</v>
      </c>
      <c r="S12" s="413"/>
      <c r="T12" s="414"/>
      <c r="U12" s="162" t="s">
        <v>28</v>
      </c>
      <c r="V12" s="162" t="s">
        <v>28</v>
      </c>
      <c r="W12" s="415" t="s">
        <v>28</v>
      </c>
      <c r="X12" s="416"/>
      <c r="Y12" s="417"/>
      <c r="Z12" s="161" t="s">
        <v>28</v>
      </c>
      <c r="AA12" s="162" t="s">
        <v>28</v>
      </c>
      <c r="AB12" s="761" t="s">
        <v>28</v>
      </c>
      <c r="AC12" s="402"/>
      <c r="AD12" s="401"/>
      <c r="AE12" s="179" t="s">
        <v>48</v>
      </c>
      <c r="AF12" s="181" t="s">
        <v>48</v>
      </c>
      <c r="AG12" s="399" t="s">
        <v>40</v>
      </c>
      <c r="AH12" s="427"/>
      <c r="AI12" s="400" t="s">
        <v>40</v>
      </c>
      <c r="AJ12" s="400" t="s">
        <v>40</v>
      </c>
      <c r="AK12" s="403" t="s">
        <v>40</v>
      </c>
      <c r="AL12" s="428"/>
      <c r="AM12" s="429"/>
      <c r="AN12" s="161" t="s">
        <v>28</v>
      </c>
      <c r="AO12" s="162" t="s">
        <v>28</v>
      </c>
      <c r="AP12" s="162" t="s">
        <v>28</v>
      </c>
      <c r="AQ12" s="560" t="s">
        <v>67</v>
      </c>
      <c r="AR12" s="559"/>
      <c r="AS12" s="179" t="s">
        <v>48</v>
      </c>
      <c r="AT12" s="181" t="s">
        <v>48</v>
      </c>
      <c r="AU12" s="161" t="s">
        <v>28</v>
      </c>
      <c r="AV12" s="162" t="s">
        <v>28</v>
      </c>
      <c r="AW12" s="442"/>
      <c r="AX12" s="161" t="s">
        <v>28</v>
      </c>
      <c r="AY12" s="161" t="s">
        <v>28</v>
      </c>
      <c r="AZ12" s="443"/>
      <c r="BA12" s="444"/>
      <c r="BB12" s="560" t="s">
        <v>67</v>
      </c>
      <c r="BC12" s="470" t="s">
        <v>67</v>
      </c>
      <c r="BD12" s="470" t="s">
        <v>67</v>
      </c>
      <c r="BE12" s="470" t="s">
        <v>67</v>
      </c>
      <c r="BF12" s="559"/>
      <c r="BG12" s="131" t="s">
        <v>50</v>
      </c>
      <c r="BH12" s="132" t="s">
        <v>50</v>
      </c>
      <c r="BI12" s="453"/>
      <c r="BJ12" s="400" t="s">
        <v>40</v>
      </c>
      <c r="BK12" s="400" t="s">
        <v>40</v>
      </c>
      <c r="BL12" s="400" t="s">
        <v>40</v>
      </c>
      <c r="BM12" s="403" t="s">
        <v>40</v>
      </c>
      <c r="BN12" s="454"/>
      <c r="BO12" s="455"/>
      <c r="BP12" s="161" t="s">
        <v>28</v>
      </c>
      <c r="BQ12" s="162" t="s">
        <v>28</v>
      </c>
      <c r="BR12" s="561"/>
      <c r="BS12" s="162" t="s">
        <v>28</v>
      </c>
      <c r="BT12" s="415" t="s">
        <v>28</v>
      </c>
      <c r="BU12" s="179" t="s">
        <v>48</v>
      </c>
      <c r="BV12" s="181" t="s">
        <v>48</v>
      </c>
      <c r="BW12" s="461"/>
      <c r="BX12" s="401"/>
      <c r="BY12" s="736" t="s">
        <v>28</v>
      </c>
      <c r="BZ12" s="736" t="s">
        <v>28</v>
      </c>
      <c r="CA12" s="736" t="s">
        <v>28</v>
      </c>
      <c r="CB12" s="462"/>
      <c r="CC12" s="463"/>
      <c r="CD12" s="161" t="s">
        <v>28</v>
      </c>
      <c r="CE12" s="162" t="s">
        <v>28</v>
      </c>
      <c r="CF12" s="162" t="s">
        <v>28</v>
      </c>
      <c r="CG12" s="562"/>
      <c r="CH12" s="736" t="s">
        <v>28</v>
      </c>
      <c r="CI12" s="179" t="s">
        <v>48</v>
      </c>
      <c r="CJ12" s="181" t="s">
        <v>48</v>
      </c>
      <c r="CK12" s="762">
        <f>COUNTIF($E12:$CJ12,"M")</f>
        <v>25</v>
      </c>
      <c r="CL12" s="763"/>
      <c r="CM12" s="764"/>
      <c r="CN12" s="765"/>
      <c r="CO12" s="765"/>
      <c r="CP12" s="766">
        <f>COUNTIF($E12:$CJ12,"S")</f>
        <v>10</v>
      </c>
      <c r="CQ12" s="767">
        <f>COUNTIF($E12:$CJ12,"X")</f>
        <v>9</v>
      </c>
      <c r="CR12" s="762">
        <f>COUNTIF($E12:$CJ12,"Mw")</f>
        <v>8</v>
      </c>
      <c r="CS12" s="768">
        <f>COUNTIF($E12:$CJ12,"Sw")</f>
        <v>4</v>
      </c>
      <c r="CT12" s="769">
        <v>2</v>
      </c>
      <c r="CU12" s="770"/>
      <c r="CV12" s="771"/>
      <c r="CW12" s="772"/>
    </row>
    <row r="13" spans="1:101" ht="18" x14ac:dyDescent="0.3">
      <c r="B13" s="600"/>
      <c r="C13" s="600"/>
      <c r="D13" s="601"/>
      <c r="E13" s="464"/>
      <c r="F13" s="246">
        <v>7.5</v>
      </c>
      <c r="G13" s="246">
        <v>7.5</v>
      </c>
      <c r="H13" s="246">
        <v>7.5</v>
      </c>
      <c r="I13" s="472">
        <v>7.5</v>
      </c>
      <c r="J13" s="456"/>
      <c r="K13" s="473"/>
      <c r="L13" s="432">
        <v>7.5</v>
      </c>
      <c r="M13" s="434">
        <v>7.5</v>
      </c>
      <c r="N13" s="465"/>
      <c r="O13" s="574"/>
      <c r="P13" s="773">
        <v>7.5</v>
      </c>
      <c r="Q13" s="334">
        <v>7.5</v>
      </c>
      <c r="R13" s="247">
        <v>7.5</v>
      </c>
      <c r="S13" s="418"/>
      <c r="T13" s="419"/>
      <c r="U13" s="420">
        <v>7.5</v>
      </c>
      <c r="V13" s="420">
        <v>7.5</v>
      </c>
      <c r="W13" s="421">
        <v>7.5</v>
      </c>
      <c r="X13" s="422"/>
      <c r="Y13" s="423"/>
      <c r="Z13" s="445">
        <v>7.5</v>
      </c>
      <c r="AA13" s="420">
        <v>7.5</v>
      </c>
      <c r="AB13" s="774">
        <v>7.5</v>
      </c>
      <c r="AC13" s="574"/>
      <c r="AD13" s="465"/>
      <c r="AE13" s="503">
        <v>7.5</v>
      </c>
      <c r="AF13" s="575">
        <v>7.5</v>
      </c>
      <c r="AG13" s="432">
        <v>7.5</v>
      </c>
      <c r="AH13" s="433"/>
      <c r="AI13" s="434">
        <v>7.5</v>
      </c>
      <c r="AJ13" s="434">
        <v>7.5</v>
      </c>
      <c r="AK13" s="435">
        <v>7.5</v>
      </c>
      <c r="AL13" s="436"/>
      <c r="AM13" s="437"/>
      <c r="AN13" s="445">
        <v>7.5</v>
      </c>
      <c r="AO13" s="420">
        <v>7.5</v>
      </c>
      <c r="AP13" s="420">
        <v>7.5</v>
      </c>
      <c r="AQ13" s="245">
        <v>7.5</v>
      </c>
      <c r="AR13" s="576"/>
      <c r="AS13" s="503">
        <v>7.5</v>
      </c>
      <c r="AT13" s="575">
        <v>7.5</v>
      </c>
      <c r="AU13" s="445">
        <v>7.5</v>
      </c>
      <c r="AV13" s="420">
        <v>7.5</v>
      </c>
      <c r="AW13" s="446"/>
      <c r="AX13" s="445">
        <v>7.5</v>
      </c>
      <c r="AY13" s="445">
        <v>7.5</v>
      </c>
      <c r="AZ13" s="447"/>
      <c r="BA13" s="448"/>
      <c r="BB13" s="245">
        <v>7.5</v>
      </c>
      <c r="BC13" s="246">
        <v>7.5</v>
      </c>
      <c r="BD13" s="246">
        <v>7.5</v>
      </c>
      <c r="BE13" s="246">
        <v>7.5</v>
      </c>
      <c r="BF13" s="576"/>
      <c r="BG13" s="125">
        <v>7.5</v>
      </c>
      <c r="BH13" s="126">
        <v>7.5</v>
      </c>
      <c r="BI13" s="456"/>
      <c r="BJ13" s="434">
        <v>7.5</v>
      </c>
      <c r="BK13" s="434">
        <v>7.5</v>
      </c>
      <c r="BL13" s="434">
        <v>7.5</v>
      </c>
      <c r="BM13" s="435">
        <v>7.5</v>
      </c>
      <c r="BN13" s="457"/>
      <c r="BO13" s="458"/>
      <c r="BP13" s="445">
        <v>7.5</v>
      </c>
      <c r="BQ13" s="420">
        <v>7.5</v>
      </c>
      <c r="BR13" s="446"/>
      <c r="BS13" s="420">
        <v>7.5</v>
      </c>
      <c r="BT13" s="421">
        <v>7.5</v>
      </c>
      <c r="BU13" s="503">
        <v>7.5</v>
      </c>
      <c r="BV13" s="575">
        <v>7.5</v>
      </c>
      <c r="BW13" s="464"/>
      <c r="BX13" s="465"/>
      <c r="BY13" s="748">
        <v>7.5</v>
      </c>
      <c r="BZ13" s="748">
        <v>7.5</v>
      </c>
      <c r="CA13" s="748">
        <v>7.5</v>
      </c>
      <c r="CB13" s="466"/>
      <c r="CC13" s="467"/>
      <c r="CD13" s="445">
        <v>7.5</v>
      </c>
      <c r="CE13" s="420">
        <v>7.5</v>
      </c>
      <c r="CF13" s="420">
        <v>7.5</v>
      </c>
      <c r="CG13" s="577"/>
      <c r="CH13" s="748">
        <v>7.5</v>
      </c>
      <c r="CI13" s="503">
        <v>7.5</v>
      </c>
      <c r="CJ13" s="575">
        <v>7.5</v>
      </c>
      <c r="CK13" s="749"/>
      <c r="CL13" s="750"/>
      <c r="CM13" s="751"/>
      <c r="CN13" s="752"/>
      <c r="CO13" s="752"/>
      <c r="CP13" s="753"/>
      <c r="CQ13" s="754"/>
      <c r="CR13" s="749"/>
      <c r="CS13" s="755"/>
      <c r="CT13" s="756"/>
      <c r="CU13" s="775">
        <f>SUM(E13:CJ13)</f>
        <v>420</v>
      </c>
      <c r="CV13" s="776">
        <f>35*12*D12</f>
        <v>420</v>
      </c>
      <c r="CW13" s="777">
        <f>CU13-CV13</f>
        <v>0</v>
      </c>
    </row>
    <row r="14" spans="1:101" ht="18" x14ac:dyDescent="0.3">
      <c r="B14" s="310">
        <v>3</v>
      </c>
      <c r="C14" s="310" t="s">
        <v>113</v>
      </c>
      <c r="D14" s="558">
        <v>1</v>
      </c>
      <c r="E14" s="161" t="s">
        <v>28</v>
      </c>
      <c r="F14" s="162" t="s">
        <v>28</v>
      </c>
      <c r="G14" s="162" t="s">
        <v>28</v>
      </c>
      <c r="H14" s="701"/>
      <c r="I14" s="760" t="s">
        <v>28</v>
      </c>
      <c r="J14" s="179" t="s">
        <v>48</v>
      </c>
      <c r="K14" s="181" t="s">
        <v>48</v>
      </c>
      <c r="L14" s="461"/>
      <c r="M14" s="470" t="s">
        <v>67</v>
      </c>
      <c r="N14" s="470" t="s">
        <v>67</v>
      </c>
      <c r="O14" s="470" t="s">
        <v>67</v>
      </c>
      <c r="P14" s="471" t="s">
        <v>67</v>
      </c>
      <c r="Q14" s="428"/>
      <c r="R14" s="429"/>
      <c r="S14" s="399" t="s">
        <v>40</v>
      </c>
      <c r="T14" s="400" t="s">
        <v>40</v>
      </c>
      <c r="U14" s="401"/>
      <c r="V14" s="402"/>
      <c r="W14" s="403" t="s">
        <v>40</v>
      </c>
      <c r="X14" s="404" t="s">
        <v>50</v>
      </c>
      <c r="Y14" s="405" t="s">
        <v>50</v>
      </c>
      <c r="Z14" s="413"/>
      <c r="AA14" s="414"/>
      <c r="AB14" s="162" t="s">
        <v>28</v>
      </c>
      <c r="AC14" s="162" t="s">
        <v>28</v>
      </c>
      <c r="AD14" s="415" t="s">
        <v>28</v>
      </c>
      <c r="AE14" s="416"/>
      <c r="AF14" s="417"/>
      <c r="AG14" s="161" t="s">
        <v>28</v>
      </c>
      <c r="AH14" s="162" t="s">
        <v>28</v>
      </c>
      <c r="AI14" s="400" t="s">
        <v>40</v>
      </c>
      <c r="AJ14" s="402"/>
      <c r="AK14" s="401"/>
      <c r="AL14" s="179" t="s">
        <v>48</v>
      </c>
      <c r="AM14" s="181" t="s">
        <v>48</v>
      </c>
      <c r="AN14" s="399" t="s">
        <v>40</v>
      </c>
      <c r="AO14" s="427"/>
      <c r="AP14" s="400" t="s">
        <v>40</v>
      </c>
      <c r="AQ14" s="400" t="s">
        <v>40</v>
      </c>
      <c r="AR14" s="403" t="s">
        <v>40</v>
      </c>
      <c r="AS14" s="428"/>
      <c r="AT14" s="429"/>
      <c r="AU14" s="161" t="s">
        <v>28</v>
      </c>
      <c r="AV14" s="162" t="s">
        <v>28</v>
      </c>
      <c r="AW14" s="162" t="s">
        <v>28</v>
      </c>
      <c r="AX14" s="162" t="s">
        <v>28</v>
      </c>
      <c r="AY14" s="559"/>
      <c r="AZ14" s="179" t="s">
        <v>48</v>
      </c>
      <c r="BA14" s="181" t="s">
        <v>48</v>
      </c>
      <c r="BB14" s="161" t="s">
        <v>28</v>
      </c>
      <c r="BC14" s="162" t="s">
        <v>28</v>
      </c>
      <c r="BD14" s="442"/>
      <c r="BE14" s="162" t="s">
        <v>28</v>
      </c>
      <c r="BF14" s="415" t="s">
        <v>28</v>
      </c>
      <c r="BG14" s="443"/>
      <c r="BH14" s="444"/>
      <c r="BI14" s="560" t="s">
        <v>67</v>
      </c>
      <c r="BJ14" s="470" t="s">
        <v>67</v>
      </c>
      <c r="BK14" s="470" t="s">
        <v>67</v>
      </c>
      <c r="BL14" s="470" t="s">
        <v>67</v>
      </c>
      <c r="BM14" s="559"/>
      <c r="BN14" s="131" t="s">
        <v>50</v>
      </c>
      <c r="BO14" s="132" t="s">
        <v>50</v>
      </c>
      <c r="BP14" s="453"/>
      <c r="BQ14" s="400" t="s">
        <v>40</v>
      </c>
      <c r="BR14" s="400" t="s">
        <v>40</v>
      </c>
      <c r="BS14" s="400" t="s">
        <v>40</v>
      </c>
      <c r="BT14" s="403" t="s">
        <v>40</v>
      </c>
      <c r="BU14" s="454"/>
      <c r="BV14" s="455"/>
      <c r="BW14" s="560" t="s">
        <v>67</v>
      </c>
      <c r="BX14" s="162" t="s">
        <v>28</v>
      </c>
      <c r="BY14" s="561"/>
      <c r="BZ14" s="162" t="s">
        <v>28</v>
      </c>
      <c r="CA14" s="415" t="s">
        <v>28</v>
      </c>
      <c r="CB14" s="179" t="s">
        <v>48</v>
      </c>
      <c r="CC14" s="181" t="s">
        <v>48</v>
      </c>
      <c r="CD14" s="461"/>
      <c r="CE14" s="401"/>
      <c r="CF14" s="162" t="s">
        <v>28</v>
      </c>
      <c r="CG14" s="162" t="s">
        <v>28</v>
      </c>
      <c r="CH14" s="415" t="s">
        <v>28</v>
      </c>
      <c r="CI14" s="462"/>
      <c r="CJ14" s="463"/>
      <c r="CK14" s="762">
        <f>COUNTIF($E14:$CJ14,"M")</f>
        <v>23</v>
      </c>
      <c r="CL14" s="763"/>
      <c r="CM14" s="764"/>
      <c r="CN14" s="765"/>
      <c r="CO14" s="765"/>
      <c r="CP14" s="766">
        <f>COUNTIF($E14:$CJ14,"S")</f>
        <v>12</v>
      </c>
      <c r="CQ14" s="767">
        <f>COUNTIF($E14:$CJ14,"X")</f>
        <v>9</v>
      </c>
      <c r="CR14" s="762">
        <f>COUNTIF($E14:$CJ14,"Mw")</f>
        <v>8</v>
      </c>
      <c r="CS14" s="768">
        <f>COUNTIF($E14:$CJ14,"Sw")</f>
        <v>4</v>
      </c>
      <c r="CT14" s="778">
        <v>3</v>
      </c>
      <c r="CU14" s="770"/>
      <c r="CV14" s="771"/>
      <c r="CW14" s="772"/>
    </row>
    <row r="15" spans="1:101" ht="18" x14ac:dyDescent="0.3">
      <c r="B15" s="600"/>
      <c r="C15" s="600"/>
      <c r="D15" s="601"/>
      <c r="E15" s="445">
        <v>7.5</v>
      </c>
      <c r="F15" s="420">
        <v>7.5</v>
      </c>
      <c r="G15" s="420">
        <v>7.5</v>
      </c>
      <c r="H15" s="702"/>
      <c r="I15" s="773">
        <v>7.5</v>
      </c>
      <c r="J15" s="503">
        <v>7.5</v>
      </c>
      <c r="K15" s="575">
        <v>7.5</v>
      </c>
      <c r="L15" s="464"/>
      <c r="M15" s="246">
        <v>7.5</v>
      </c>
      <c r="N15" s="246">
        <v>7.5</v>
      </c>
      <c r="O15" s="246">
        <v>7.5</v>
      </c>
      <c r="P15" s="472">
        <v>7.5</v>
      </c>
      <c r="Q15" s="456"/>
      <c r="R15" s="473"/>
      <c r="S15" s="432">
        <v>7.5</v>
      </c>
      <c r="T15" s="434">
        <v>7.5</v>
      </c>
      <c r="U15" s="465"/>
      <c r="V15" s="574"/>
      <c r="W15" s="435">
        <v>7.5</v>
      </c>
      <c r="X15" s="334">
        <v>7.5</v>
      </c>
      <c r="Y15" s="247">
        <v>7.5</v>
      </c>
      <c r="Z15" s="418"/>
      <c r="AA15" s="419"/>
      <c r="AB15" s="420">
        <v>7.5</v>
      </c>
      <c r="AC15" s="420">
        <v>7.5</v>
      </c>
      <c r="AD15" s="421">
        <v>7.5</v>
      </c>
      <c r="AE15" s="422"/>
      <c r="AF15" s="423"/>
      <c r="AG15" s="445">
        <v>7.5</v>
      </c>
      <c r="AH15" s="420">
        <v>7.5</v>
      </c>
      <c r="AI15" s="434">
        <v>7.5</v>
      </c>
      <c r="AJ15" s="574"/>
      <c r="AK15" s="465"/>
      <c r="AL15" s="503">
        <v>7.5</v>
      </c>
      <c r="AM15" s="575">
        <v>7.5</v>
      </c>
      <c r="AN15" s="432">
        <v>7.5</v>
      </c>
      <c r="AO15" s="433"/>
      <c r="AP15" s="434">
        <v>7.5</v>
      </c>
      <c r="AQ15" s="434">
        <v>7.5</v>
      </c>
      <c r="AR15" s="435">
        <v>7.5</v>
      </c>
      <c r="AS15" s="436"/>
      <c r="AT15" s="437"/>
      <c r="AU15" s="445">
        <v>7.5</v>
      </c>
      <c r="AV15" s="420">
        <v>7.5</v>
      </c>
      <c r="AW15" s="420">
        <v>7.5</v>
      </c>
      <c r="AX15" s="420">
        <v>7.5</v>
      </c>
      <c r="AY15" s="576"/>
      <c r="AZ15" s="503">
        <v>7.5</v>
      </c>
      <c r="BA15" s="575">
        <v>7.5</v>
      </c>
      <c r="BB15" s="445">
        <v>7.5</v>
      </c>
      <c r="BC15" s="420">
        <v>7.5</v>
      </c>
      <c r="BD15" s="446"/>
      <c r="BE15" s="420">
        <v>7.5</v>
      </c>
      <c r="BF15" s="421">
        <v>7.5</v>
      </c>
      <c r="BG15" s="447"/>
      <c r="BH15" s="448"/>
      <c r="BI15" s="245">
        <v>7.5</v>
      </c>
      <c r="BJ15" s="246">
        <v>7.5</v>
      </c>
      <c r="BK15" s="246">
        <v>7.5</v>
      </c>
      <c r="BL15" s="246">
        <v>7.5</v>
      </c>
      <c r="BM15" s="576"/>
      <c r="BN15" s="125">
        <v>7.5</v>
      </c>
      <c r="BO15" s="126">
        <v>7.5</v>
      </c>
      <c r="BP15" s="456"/>
      <c r="BQ15" s="434">
        <v>7.5</v>
      </c>
      <c r="BR15" s="434">
        <v>7.5</v>
      </c>
      <c r="BS15" s="434">
        <v>7.5</v>
      </c>
      <c r="BT15" s="435">
        <v>7.5</v>
      </c>
      <c r="BU15" s="457"/>
      <c r="BV15" s="458"/>
      <c r="BW15" s="245">
        <v>7.5</v>
      </c>
      <c r="BX15" s="420">
        <v>7.5</v>
      </c>
      <c r="BY15" s="446"/>
      <c r="BZ15" s="420">
        <v>7.5</v>
      </c>
      <c r="CA15" s="421">
        <v>7.5</v>
      </c>
      <c r="CB15" s="503">
        <v>7.5</v>
      </c>
      <c r="CC15" s="575">
        <v>7.5</v>
      </c>
      <c r="CD15" s="464"/>
      <c r="CE15" s="465"/>
      <c r="CF15" s="420">
        <v>7.5</v>
      </c>
      <c r="CG15" s="420">
        <v>7.5</v>
      </c>
      <c r="CH15" s="421">
        <v>7.5</v>
      </c>
      <c r="CI15" s="466"/>
      <c r="CJ15" s="467"/>
      <c r="CK15" s="749"/>
      <c r="CL15" s="750"/>
      <c r="CM15" s="751"/>
      <c r="CN15" s="752"/>
      <c r="CO15" s="752"/>
      <c r="CP15" s="753"/>
      <c r="CQ15" s="754"/>
      <c r="CR15" s="749"/>
      <c r="CS15" s="755"/>
      <c r="CT15" s="756"/>
      <c r="CU15" s="775">
        <f>SUM(E15:CJ15)</f>
        <v>420</v>
      </c>
      <c r="CV15" s="776">
        <f>35*12*D14</f>
        <v>420</v>
      </c>
      <c r="CW15" s="777">
        <f>CU15-CV15</f>
        <v>0</v>
      </c>
    </row>
    <row r="16" spans="1:101" ht="18" x14ac:dyDescent="0.3">
      <c r="B16" s="310">
        <v>4</v>
      </c>
      <c r="C16" s="310" t="s">
        <v>107</v>
      </c>
      <c r="D16" s="558">
        <v>1</v>
      </c>
      <c r="E16" s="461"/>
      <c r="F16" s="401"/>
      <c r="G16" s="162" t="s">
        <v>28</v>
      </c>
      <c r="H16" s="162" t="s">
        <v>28</v>
      </c>
      <c r="I16" s="415" t="s">
        <v>28</v>
      </c>
      <c r="J16" s="462"/>
      <c r="K16" s="463"/>
      <c r="L16" s="161" t="s">
        <v>28</v>
      </c>
      <c r="M16" s="162" t="s">
        <v>28</v>
      </c>
      <c r="N16" s="162" t="s">
        <v>28</v>
      </c>
      <c r="O16" s="162" t="s">
        <v>28</v>
      </c>
      <c r="P16" s="562"/>
      <c r="Q16" s="179" t="s">
        <v>48</v>
      </c>
      <c r="R16" s="181" t="s">
        <v>48</v>
      </c>
      <c r="S16" s="461"/>
      <c r="T16" s="470" t="s">
        <v>67</v>
      </c>
      <c r="U16" s="470" t="s">
        <v>67</v>
      </c>
      <c r="V16" s="470" t="s">
        <v>67</v>
      </c>
      <c r="W16" s="471" t="s">
        <v>67</v>
      </c>
      <c r="X16" s="428"/>
      <c r="Y16" s="429"/>
      <c r="Z16" s="399" t="s">
        <v>40</v>
      </c>
      <c r="AA16" s="400" t="s">
        <v>40</v>
      </c>
      <c r="AB16" s="401"/>
      <c r="AC16" s="402"/>
      <c r="AD16" s="760" t="s">
        <v>28</v>
      </c>
      <c r="AE16" s="404" t="s">
        <v>50</v>
      </c>
      <c r="AF16" s="405" t="s">
        <v>50</v>
      </c>
      <c r="AG16" s="413"/>
      <c r="AH16" s="414"/>
      <c r="AI16" s="162" t="s">
        <v>28</v>
      </c>
      <c r="AJ16" s="162" t="s">
        <v>28</v>
      </c>
      <c r="AK16" s="415" t="s">
        <v>28</v>
      </c>
      <c r="AL16" s="416"/>
      <c r="AM16" s="417"/>
      <c r="AN16" s="161" t="s">
        <v>28</v>
      </c>
      <c r="AO16" s="162" t="s">
        <v>28</v>
      </c>
      <c r="AP16" s="400" t="s">
        <v>40</v>
      </c>
      <c r="AQ16" s="402"/>
      <c r="AR16" s="401"/>
      <c r="AS16" s="179" t="s">
        <v>48</v>
      </c>
      <c r="AT16" s="181" t="s">
        <v>48</v>
      </c>
      <c r="AU16" s="399" t="s">
        <v>40</v>
      </c>
      <c r="AV16" s="427"/>
      <c r="AW16" s="400" t="s">
        <v>40</v>
      </c>
      <c r="AX16" s="400" t="s">
        <v>40</v>
      </c>
      <c r="AY16" s="403" t="s">
        <v>40</v>
      </c>
      <c r="AZ16" s="428"/>
      <c r="BA16" s="429"/>
      <c r="BB16" s="161" t="s">
        <v>28</v>
      </c>
      <c r="BC16" s="162" t="s">
        <v>28</v>
      </c>
      <c r="BD16" s="162" t="s">
        <v>28</v>
      </c>
      <c r="BE16" s="162" t="s">
        <v>28</v>
      </c>
      <c r="BF16" s="559"/>
      <c r="BG16" s="179" t="s">
        <v>48</v>
      </c>
      <c r="BH16" s="181" t="s">
        <v>48</v>
      </c>
      <c r="BI16" s="161" t="s">
        <v>28</v>
      </c>
      <c r="BJ16" s="162" t="s">
        <v>28</v>
      </c>
      <c r="BK16" s="442"/>
      <c r="BL16" s="162" t="s">
        <v>28</v>
      </c>
      <c r="BM16" s="415" t="s">
        <v>28</v>
      </c>
      <c r="BN16" s="443"/>
      <c r="BO16" s="444"/>
      <c r="BP16" s="560" t="s">
        <v>67</v>
      </c>
      <c r="BQ16" s="470" t="s">
        <v>67</v>
      </c>
      <c r="BR16" s="470" t="s">
        <v>67</v>
      </c>
      <c r="BS16" s="470" t="s">
        <v>67</v>
      </c>
      <c r="BT16" s="559"/>
      <c r="BU16" s="131" t="s">
        <v>50</v>
      </c>
      <c r="BV16" s="132" t="s">
        <v>50</v>
      </c>
      <c r="BW16" s="453"/>
      <c r="BX16" s="400" t="s">
        <v>40</v>
      </c>
      <c r="BY16" s="400" t="s">
        <v>40</v>
      </c>
      <c r="BZ16" s="400" t="s">
        <v>40</v>
      </c>
      <c r="CA16" s="470" t="s">
        <v>67</v>
      </c>
      <c r="CB16" s="454"/>
      <c r="CC16" s="455"/>
      <c r="CD16" s="161" t="s">
        <v>28</v>
      </c>
      <c r="CE16" s="162" t="s">
        <v>28</v>
      </c>
      <c r="CF16" s="561"/>
      <c r="CG16" s="162" t="s">
        <v>28</v>
      </c>
      <c r="CH16" s="415" t="s">
        <v>28</v>
      </c>
      <c r="CI16" s="179" t="s">
        <v>48</v>
      </c>
      <c r="CJ16" s="181" t="s">
        <v>48</v>
      </c>
      <c r="CK16" s="762">
        <f>COUNTIF($E16:$CJ16,"M")</f>
        <v>25</v>
      </c>
      <c r="CL16" s="763"/>
      <c r="CM16" s="764"/>
      <c r="CN16" s="765"/>
      <c r="CO16" s="765"/>
      <c r="CP16" s="766">
        <f>COUNTIF($E16:$CJ16,"S")</f>
        <v>10</v>
      </c>
      <c r="CQ16" s="767">
        <f>COUNTIF($E16:$CJ16,"X")</f>
        <v>9</v>
      </c>
      <c r="CR16" s="762">
        <f>COUNTIF($E16:$CJ16,"Mw")</f>
        <v>8</v>
      </c>
      <c r="CS16" s="768">
        <f>COUNTIF($E16:$CJ16,"Sw")</f>
        <v>4</v>
      </c>
      <c r="CT16" s="769">
        <v>4</v>
      </c>
      <c r="CU16" s="770"/>
      <c r="CV16" s="771"/>
      <c r="CW16" s="772"/>
    </row>
    <row r="17" spans="2:103" ht="18" x14ac:dyDescent="0.3">
      <c r="B17" s="600"/>
      <c r="C17" s="600"/>
      <c r="D17" s="601"/>
      <c r="E17" s="464"/>
      <c r="F17" s="465"/>
      <c r="G17" s="420">
        <v>7.5</v>
      </c>
      <c r="H17" s="420">
        <v>7.5</v>
      </c>
      <c r="I17" s="421">
        <v>7.5</v>
      </c>
      <c r="J17" s="466"/>
      <c r="K17" s="467"/>
      <c r="L17" s="445">
        <v>7.5</v>
      </c>
      <c r="M17" s="420">
        <v>7.5</v>
      </c>
      <c r="N17" s="420">
        <v>7.5</v>
      </c>
      <c r="O17" s="420">
        <v>7.5</v>
      </c>
      <c r="P17" s="577"/>
      <c r="Q17" s="503">
        <v>7.5</v>
      </c>
      <c r="R17" s="575">
        <v>7.5</v>
      </c>
      <c r="S17" s="464"/>
      <c r="T17" s="246">
        <v>7.5</v>
      </c>
      <c r="U17" s="246">
        <v>7.5</v>
      </c>
      <c r="V17" s="246">
        <v>7.5</v>
      </c>
      <c r="W17" s="472">
        <v>7.5</v>
      </c>
      <c r="X17" s="456"/>
      <c r="Y17" s="473"/>
      <c r="Z17" s="432">
        <v>7.5</v>
      </c>
      <c r="AA17" s="434">
        <v>7.5</v>
      </c>
      <c r="AB17" s="465"/>
      <c r="AC17" s="574"/>
      <c r="AD17" s="773">
        <v>7.5</v>
      </c>
      <c r="AE17" s="334">
        <v>7.5</v>
      </c>
      <c r="AF17" s="247">
        <v>7.5</v>
      </c>
      <c r="AG17" s="418"/>
      <c r="AH17" s="419"/>
      <c r="AI17" s="420">
        <v>7.5</v>
      </c>
      <c r="AJ17" s="420">
        <v>7.5</v>
      </c>
      <c r="AK17" s="421">
        <v>7.5</v>
      </c>
      <c r="AL17" s="422"/>
      <c r="AM17" s="423"/>
      <c r="AN17" s="445">
        <v>7.5</v>
      </c>
      <c r="AO17" s="420">
        <v>7.5</v>
      </c>
      <c r="AP17" s="434">
        <v>7.5</v>
      </c>
      <c r="AQ17" s="574"/>
      <c r="AR17" s="465"/>
      <c r="AS17" s="503">
        <v>7.5</v>
      </c>
      <c r="AT17" s="575">
        <v>7.5</v>
      </c>
      <c r="AU17" s="432">
        <v>7.5</v>
      </c>
      <c r="AV17" s="433"/>
      <c r="AW17" s="434">
        <v>7.5</v>
      </c>
      <c r="AX17" s="434">
        <v>7.5</v>
      </c>
      <c r="AY17" s="435">
        <v>7.5</v>
      </c>
      <c r="AZ17" s="436"/>
      <c r="BA17" s="437"/>
      <c r="BB17" s="445">
        <v>7.5</v>
      </c>
      <c r="BC17" s="420">
        <v>7.5</v>
      </c>
      <c r="BD17" s="420">
        <v>7.5</v>
      </c>
      <c r="BE17" s="420">
        <v>7.5</v>
      </c>
      <c r="BF17" s="576"/>
      <c r="BG17" s="503">
        <v>7.5</v>
      </c>
      <c r="BH17" s="575">
        <v>7.5</v>
      </c>
      <c r="BI17" s="445">
        <v>7.5</v>
      </c>
      <c r="BJ17" s="420">
        <v>7.5</v>
      </c>
      <c r="BK17" s="446"/>
      <c r="BL17" s="420">
        <v>7.5</v>
      </c>
      <c r="BM17" s="421">
        <v>7.5</v>
      </c>
      <c r="BN17" s="447"/>
      <c r="BO17" s="448"/>
      <c r="BP17" s="245">
        <v>7.5</v>
      </c>
      <c r="BQ17" s="246">
        <v>7.5</v>
      </c>
      <c r="BR17" s="246">
        <v>7.5</v>
      </c>
      <c r="BS17" s="246">
        <v>7.5</v>
      </c>
      <c r="BT17" s="576"/>
      <c r="BU17" s="125">
        <v>7.5</v>
      </c>
      <c r="BV17" s="126">
        <v>7.5</v>
      </c>
      <c r="BW17" s="456"/>
      <c r="BX17" s="434">
        <v>7.5</v>
      </c>
      <c r="BY17" s="434">
        <v>7.5</v>
      </c>
      <c r="BZ17" s="434">
        <v>7.5</v>
      </c>
      <c r="CA17" s="246">
        <v>7.5</v>
      </c>
      <c r="CB17" s="457"/>
      <c r="CC17" s="458"/>
      <c r="CD17" s="445">
        <v>7.5</v>
      </c>
      <c r="CE17" s="420">
        <v>7.5</v>
      </c>
      <c r="CF17" s="446"/>
      <c r="CG17" s="420">
        <v>7.5</v>
      </c>
      <c r="CH17" s="421">
        <v>7.5</v>
      </c>
      <c r="CI17" s="503">
        <v>7.5</v>
      </c>
      <c r="CJ17" s="575">
        <v>7.5</v>
      </c>
      <c r="CK17" s="749"/>
      <c r="CL17" s="750"/>
      <c r="CM17" s="751"/>
      <c r="CN17" s="752"/>
      <c r="CO17" s="752"/>
      <c r="CP17" s="753"/>
      <c r="CQ17" s="754"/>
      <c r="CR17" s="749"/>
      <c r="CS17" s="755"/>
      <c r="CT17" s="756"/>
      <c r="CU17" s="775">
        <f>SUM(E17:CJ17)</f>
        <v>420</v>
      </c>
      <c r="CV17" s="776">
        <f>35*12*D16</f>
        <v>420</v>
      </c>
      <c r="CW17" s="777">
        <f>CU17-CV17</f>
        <v>0</v>
      </c>
    </row>
    <row r="18" spans="2:103" ht="18" x14ac:dyDescent="0.3">
      <c r="B18" s="310">
        <v>5</v>
      </c>
      <c r="C18" s="310" t="s">
        <v>114</v>
      </c>
      <c r="D18" s="558">
        <v>1</v>
      </c>
      <c r="E18" s="161" t="s">
        <v>28</v>
      </c>
      <c r="F18" s="162" t="s">
        <v>28</v>
      </c>
      <c r="G18" s="561"/>
      <c r="H18" s="162" t="s">
        <v>28</v>
      </c>
      <c r="I18" s="415" t="s">
        <v>28</v>
      </c>
      <c r="J18" s="179" t="s">
        <v>48</v>
      </c>
      <c r="K18" s="181" t="s">
        <v>48</v>
      </c>
      <c r="L18" s="461"/>
      <c r="M18" s="401"/>
      <c r="N18" s="162" t="s">
        <v>28</v>
      </c>
      <c r="O18" s="779" t="s">
        <v>40</v>
      </c>
      <c r="P18" s="779" t="s">
        <v>40</v>
      </c>
      <c r="Q18" s="462"/>
      <c r="R18" s="463"/>
      <c r="S18" s="161" t="s">
        <v>28</v>
      </c>
      <c r="T18" s="162" t="s">
        <v>28</v>
      </c>
      <c r="U18" s="162" t="s">
        <v>28</v>
      </c>
      <c r="V18" s="162" t="s">
        <v>28</v>
      </c>
      <c r="W18" s="562"/>
      <c r="X18" s="179" t="s">
        <v>48</v>
      </c>
      <c r="Y18" s="181" t="s">
        <v>48</v>
      </c>
      <c r="Z18" s="461"/>
      <c r="AA18" s="470" t="s">
        <v>67</v>
      </c>
      <c r="AB18" s="470" t="s">
        <v>67</v>
      </c>
      <c r="AC18" s="470" t="s">
        <v>67</v>
      </c>
      <c r="AD18" s="471" t="s">
        <v>67</v>
      </c>
      <c r="AE18" s="428"/>
      <c r="AF18" s="429"/>
      <c r="AG18" s="399" t="s">
        <v>40</v>
      </c>
      <c r="AH18" s="400" t="s">
        <v>40</v>
      </c>
      <c r="AI18" s="401"/>
      <c r="AJ18" s="402"/>
      <c r="AK18" s="760" t="s">
        <v>28</v>
      </c>
      <c r="AL18" s="404" t="s">
        <v>50</v>
      </c>
      <c r="AM18" s="405" t="s">
        <v>50</v>
      </c>
      <c r="AN18" s="413"/>
      <c r="AO18" s="414"/>
      <c r="AP18" s="162" t="s">
        <v>28</v>
      </c>
      <c r="AQ18" s="162" t="s">
        <v>28</v>
      </c>
      <c r="AR18" s="415" t="s">
        <v>28</v>
      </c>
      <c r="AS18" s="416"/>
      <c r="AT18" s="417"/>
      <c r="AU18" s="161" t="s">
        <v>28</v>
      </c>
      <c r="AV18" s="162" t="s">
        <v>28</v>
      </c>
      <c r="AW18" s="780" t="s">
        <v>28</v>
      </c>
      <c r="AX18" s="402"/>
      <c r="AY18" s="401"/>
      <c r="AZ18" s="179" t="s">
        <v>48</v>
      </c>
      <c r="BA18" s="181" t="s">
        <v>48</v>
      </c>
      <c r="BB18" s="399" t="s">
        <v>40</v>
      </c>
      <c r="BC18" s="427"/>
      <c r="BD18" s="400" t="s">
        <v>40</v>
      </c>
      <c r="BE18" s="400" t="s">
        <v>40</v>
      </c>
      <c r="BF18" s="403" t="s">
        <v>40</v>
      </c>
      <c r="BG18" s="428"/>
      <c r="BH18" s="429"/>
      <c r="BI18" s="161" t="s">
        <v>28</v>
      </c>
      <c r="BJ18" s="162" t="s">
        <v>28</v>
      </c>
      <c r="BK18" s="162" t="s">
        <v>28</v>
      </c>
      <c r="BL18" s="162" t="s">
        <v>28</v>
      </c>
      <c r="BM18" s="559"/>
      <c r="BN18" s="179" t="s">
        <v>48</v>
      </c>
      <c r="BO18" s="181" t="s">
        <v>48</v>
      </c>
      <c r="BP18" s="161" t="s">
        <v>28</v>
      </c>
      <c r="BQ18" s="162" t="s">
        <v>28</v>
      </c>
      <c r="BR18" s="442"/>
      <c r="BS18" s="162" t="s">
        <v>28</v>
      </c>
      <c r="BT18" s="415" t="s">
        <v>28</v>
      </c>
      <c r="BU18" s="443"/>
      <c r="BV18" s="444"/>
      <c r="BW18" s="560" t="s">
        <v>67</v>
      </c>
      <c r="BX18" s="470" t="s">
        <v>67</v>
      </c>
      <c r="BY18" s="470" t="s">
        <v>67</v>
      </c>
      <c r="BZ18" s="470" t="s">
        <v>67</v>
      </c>
      <c r="CA18" s="559"/>
      <c r="CB18" s="131" t="s">
        <v>50</v>
      </c>
      <c r="CC18" s="132" t="s">
        <v>50</v>
      </c>
      <c r="CD18" s="453"/>
      <c r="CE18" s="400" t="s">
        <v>40</v>
      </c>
      <c r="CF18" s="400" t="s">
        <v>40</v>
      </c>
      <c r="CG18" s="400" t="s">
        <v>40</v>
      </c>
      <c r="CH18" s="403" t="s">
        <v>40</v>
      </c>
      <c r="CI18" s="454"/>
      <c r="CJ18" s="455"/>
      <c r="CK18" s="762">
        <f>COUNTIF($E18:$CJ18,"M")</f>
        <v>24</v>
      </c>
      <c r="CL18" s="763"/>
      <c r="CM18" s="764"/>
      <c r="CN18" s="765"/>
      <c r="CO18" s="765"/>
      <c r="CP18" s="766">
        <f>COUNTIF($E18:$CJ18,"S")</f>
        <v>12</v>
      </c>
      <c r="CQ18" s="767">
        <f>COUNTIF($E18:$CJ18,"X")</f>
        <v>8</v>
      </c>
      <c r="CR18" s="762">
        <f>COUNTIF($E18:$CJ18,"Mw")</f>
        <v>8</v>
      </c>
      <c r="CS18" s="768">
        <f>COUNTIF($E18:$CJ18,"Sw")</f>
        <v>4</v>
      </c>
      <c r="CT18" s="778">
        <v>5</v>
      </c>
      <c r="CU18" s="770"/>
      <c r="CV18" s="771"/>
      <c r="CW18" s="772"/>
    </row>
    <row r="19" spans="2:103" ht="18" x14ac:dyDescent="0.3">
      <c r="B19" s="600"/>
      <c r="C19" s="600"/>
      <c r="D19" s="601"/>
      <c r="E19" s="445">
        <v>7.5</v>
      </c>
      <c r="F19" s="420">
        <v>7.5</v>
      </c>
      <c r="G19" s="446"/>
      <c r="H19" s="420">
        <v>7.5</v>
      </c>
      <c r="I19" s="421">
        <v>7.5</v>
      </c>
      <c r="J19" s="503">
        <v>7.5</v>
      </c>
      <c r="K19" s="575">
        <v>7.5</v>
      </c>
      <c r="L19" s="464"/>
      <c r="M19" s="465"/>
      <c r="N19" s="420">
        <v>7.5</v>
      </c>
      <c r="O19" s="781">
        <v>7.5</v>
      </c>
      <c r="P19" s="781">
        <v>7.5</v>
      </c>
      <c r="Q19" s="466"/>
      <c r="R19" s="467"/>
      <c r="S19" s="445">
        <v>7.5</v>
      </c>
      <c r="T19" s="420">
        <v>7.5</v>
      </c>
      <c r="U19" s="420">
        <v>7.5</v>
      </c>
      <c r="V19" s="420">
        <v>7.5</v>
      </c>
      <c r="W19" s="577"/>
      <c r="X19" s="503">
        <v>7.5</v>
      </c>
      <c r="Y19" s="575">
        <v>7.5</v>
      </c>
      <c r="Z19" s="464"/>
      <c r="AA19" s="246">
        <v>7.5</v>
      </c>
      <c r="AB19" s="246">
        <v>7.5</v>
      </c>
      <c r="AC19" s="246">
        <v>7.5</v>
      </c>
      <c r="AD19" s="472">
        <v>7.5</v>
      </c>
      <c r="AE19" s="456"/>
      <c r="AF19" s="473"/>
      <c r="AG19" s="432">
        <v>7.5</v>
      </c>
      <c r="AH19" s="434">
        <v>7.5</v>
      </c>
      <c r="AI19" s="465"/>
      <c r="AJ19" s="574"/>
      <c r="AK19" s="773">
        <v>7.5</v>
      </c>
      <c r="AL19" s="334">
        <v>7.5</v>
      </c>
      <c r="AM19" s="247">
        <v>7.5</v>
      </c>
      <c r="AN19" s="418"/>
      <c r="AO19" s="419"/>
      <c r="AP19" s="420">
        <v>7.5</v>
      </c>
      <c r="AQ19" s="420">
        <v>7.5</v>
      </c>
      <c r="AR19" s="421">
        <v>7.5</v>
      </c>
      <c r="AS19" s="422"/>
      <c r="AT19" s="423"/>
      <c r="AU19" s="445">
        <v>7.5</v>
      </c>
      <c r="AV19" s="420">
        <v>7.5</v>
      </c>
      <c r="AW19" s="782">
        <v>7.5</v>
      </c>
      <c r="AX19" s="574"/>
      <c r="AY19" s="465"/>
      <c r="AZ19" s="503">
        <v>7.5</v>
      </c>
      <c r="BA19" s="575">
        <v>7.5</v>
      </c>
      <c r="BB19" s="432">
        <v>7.5</v>
      </c>
      <c r="BC19" s="433"/>
      <c r="BD19" s="434">
        <v>7.5</v>
      </c>
      <c r="BE19" s="434">
        <v>7.5</v>
      </c>
      <c r="BF19" s="435">
        <v>7.5</v>
      </c>
      <c r="BG19" s="436"/>
      <c r="BH19" s="437"/>
      <c r="BI19" s="445">
        <v>7.5</v>
      </c>
      <c r="BJ19" s="420">
        <v>7.5</v>
      </c>
      <c r="BK19" s="420">
        <v>7.5</v>
      </c>
      <c r="BL19" s="420">
        <v>7.5</v>
      </c>
      <c r="BM19" s="576"/>
      <c r="BN19" s="503">
        <v>7.5</v>
      </c>
      <c r="BO19" s="575">
        <v>7.5</v>
      </c>
      <c r="BP19" s="445">
        <v>7.5</v>
      </c>
      <c r="BQ19" s="420">
        <v>7.5</v>
      </c>
      <c r="BR19" s="446"/>
      <c r="BS19" s="420">
        <v>7.5</v>
      </c>
      <c r="BT19" s="421">
        <v>7.5</v>
      </c>
      <c r="BU19" s="447"/>
      <c r="BV19" s="448"/>
      <c r="BW19" s="245">
        <v>7.5</v>
      </c>
      <c r="BX19" s="246">
        <v>7.5</v>
      </c>
      <c r="BY19" s="246">
        <v>7.5</v>
      </c>
      <c r="BZ19" s="246">
        <v>7.5</v>
      </c>
      <c r="CA19" s="576"/>
      <c r="CB19" s="125">
        <v>7.5</v>
      </c>
      <c r="CC19" s="126">
        <v>7.5</v>
      </c>
      <c r="CD19" s="456"/>
      <c r="CE19" s="434">
        <v>7.5</v>
      </c>
      <c r="CF19" s="434">
        <v>7.5</v>
      </c>
      <c r="CG19" s="434">
        <v>7.5</v>
      </c>
      <c r="CH19" s="435">
        <v>7.5</v>
      </c>
      <c r="CI19" s="457"/>
      <c r="CJ19" s="458"/>
      <c r="CK19" s="749"/>
      <c r="CL19" s="750"/>
      <c r="CM19" s="751"/>
      <c r="CN19" s="752"/>
      <c r="CO19" s="752"/>
      <c r="CP19" s="753"/>
      <c r="CQ19" s="754"/>
      <c r="CR19" s="749"/>
      <c r="CS19" s="755"/>
      <c r="CT19" s="756"/>
      <c r="CU19" s="775">
        <f>SUM(E19:CJ19)</f>
        <v>420</v>
      </c>
      <c r="CV19" s="776">
        <f>35*12*D18</f>
        <v>420</v>
      </c>
      <c r="CW19" s="777">
        <f>CU19-CV19</f>
        <v>0</v>
      </c>
    </row>
    <row r="20" spans="2:103" ht="18" x14ac:dyDescent="0.3">
      <c r="B20" s="310">
        <v>6</v>
      </c>
      <c r="C20" s="310" t="s">
        <v>115</v>
      </c>
      <c r="D20" s="558">
        <v>1</v>
      </c>
      <c r="E20" s="453"/>
      <c r="F20" s="400" t="s">
        <v>40</v>
      </c>
      <c r="G20" s="400" t="s">
        <v>40</v>
      </c>
      <c r="H20" s="400" t="s">
        <v>40</v>
      </c>
      <c r="I20" s="403" t="s">
        <v>40</v>
      </c>
      <c r="J20" s="454"/>
      <c r="K20" s="455"/>
      <c r="L20" s="161" t="s">
        <v>28</v>
      </c>
      <c r="M20" s="162" t="s">
        <v>28</v>
      </c>
      <c r="N20" s="561"/>
      <c r="O20" s="162" t="s">
        <v>28</v>
      </c>
      <c r="P20" s="415" t="s">
        <v>28</v>
      </c>
      <c r="Q20" s="179" t="s">
        <v>48</v>
      </c>
      <c r="R20" s="181" t="s">
        <v>48</v>
      </c>
      <c r="S20" s="461"/>
      <c r="T20" s="401"/>
      <c r="U20" s="162" t="s">
        <v>28</v>
      </c>
      <c r="V20" s="162" t="s">
        <v>28</v>
      </c>
      <c r="W20" s="415" t="s">
        <v>28</v>
      </c>
      <c r="X20" s="462"/>
      <c r="Y20" s="463"/>
      <c r="Z20" s="161" t="s">
        <v>28</v>
      </c>
      <c r="AA20" s="162" t="s">
        <v>28</v>
      </c>
      <c r="AB20" s="162" t="s">
        <v>28</v>
      </c>
      <c r="AC20" s="162" t="s">
        <v>28</v>
      </c>
      <c r="AD20" s="562"/>
      <c r="AE20" s="179" t="s">
        <v>48</v>
      </c>
      <c r="AF20" s="181" t="s">
        <v>48</v>
      </c>
      <c r="AG20" s="461"/>
      <c r="AH20" s="470" t="s">
        <v>67</v>
      </c>
      <c r="AI20" s="470" t="s">
        <v>67</v>
      </c>
      <c r="AJ20" s="470" t="s">
        <v>67</v>
      </c>
      <c r="AK20" s="471" t="s">
        <v>67</v>
      </c>
      <c r="AL20" s="428"/>
      <c r="AM20" s="429"/>
      <c r="AN20" s="399" t="s">
        <v>40</v>
      </c>
      <c r="AO20" s="400" t="s">
        <v>40</v>
      </c>
      <c r="AP20" s="401"/>
      <c r="AQ20" s="402"/>
      <c r="AR20" s="760" t="s">
        <v>28</v>
      </c>
      <c r="AS20" s="404" t="s">
        <v>50</v>
      </c>
      <c r="AT20" s="405" t="s">
        <v>50</v>
      </c>
      <c r="AU20" s="413"/>
      <c r="AV20" s="414"/>
      <c r="AW20" s="162" t="s">
        <v>28</v>
      </c>
      <c r="AX20" s="162" t="s">
        <v>28</v>
      </c>
      <c r="AY20" s="415" t="s">
        <v>28</v>
      </c>
      <c r="AZ20" s="416"/>
      <c r="BA20" s="417"/>
      <c r="BB20" s="161" t="s">
        <v>28</v>
      </c>
      <c r="BC20" s="162" t="s">
        <v>28</v>
      </c>
      <c r="BD20" s="760" t="s">
        <v>28</v>
      </c>
      <c r="BE20" s="402"/>
      <c r="BF20" s="401"/>
      <c r="BG20" s="179" t="s">
        <v>48</v>
      </c>
      <c r="BH20" s="181" t="s">
        <v>48</v>
      </c>
      <c r="BI20" s="399" t="s">
        <v>40</v>
      </c>
      <c r="BJ20" s="427"/>
      <c r="BK20" s="400" t="s">
        <v>40</v>
      </c>
      <c r="BL20" s="400" t="s">
        <v>40</v>
      </c>
      <c r="BM20" s="403" t="s">
        <v>40</v>
      </c>
      <c r="BN20" s="428"/>
      <c r="BO20" s="429"/>
      <c r="BP20" s="161" t="s">
        <v>28</v>
      </c>
      <c r="BQ20" s="162" t="s">
        <v>28</v>
      </c>
      <c r="BR20" s="162" t="s">
        <v>28</v>
      </c>
      <c r="BS20" s="470" t="s">
        <v>67</v>
      </c>
      <c r="BT20" s="559"/>
      <c r="BU20" s="179" t="s">
        <v>48</v>
      </c>
      <c r="BV20" s="181" t="s">
        <v>48</v>
      </c>
      <c r="BW20" s="161" t="s">
        <v>28</v>
      </c>
      <c r="BX20" s="443"/>
      <c r="BY20" s="162" t="s">
        <v>28</v>
      </c>
      <c r="BZ20" s="783" t="s">
        <v>40</v>
      </c>
      <c r="CA20" s="783" t="s">
        <v>40</v>
      </c>
      <c r="CB20" s="443"/>
      <c r="CC20" s="444"/>
      <c r="CD20" s="560" t="s">
        <v>67</v>
      </c>
      <c r="CE20" s="470" t="s">
        <v>67</v>
      </c>
      <c r="CF20" s="470" t="s">
        <v>67</v>
      </c>
      <c r="CG20" s="470" t="s">
        <v>67</v>
      </c>
      <c r="CH20" s="559"/>
      <c r="CI20" s="131" t="s">
        <v>50</v>
      </c>
      <c r="CJ20" s="132" t="s">
        <v>50</v>
      </c>
      <c r="CK20" s="762">
        <f>COUNTIF($E20:$CJ20,"M")</f>
        <v>23</v>
      </c>
      <c r="CL20" s="763"/>
      <c r="CM20" s="764"/>
      <c r="CN20" s="765"/>
      <c r="CO20" s="765"/>
      <c r="CP20" s="766">
        <f>COUNTIF($E20:$CJ20,"S")</f>
        <v>12</v>
      </c>
      <c r="CQ20" s="767">
        <f>COUNTIF($E20:$CJ20,"X")</f>
        <v>9</v>
      </c>
      <c r="CR20" s="762">
        <f>COUNTIF($E20:$CJ20,"Mw")</f>
        <v>8</v>
      </c>
      <c r="CS20" s="768">
        <f>COUNTIF($E20:$CJ20,"Sw")</f>
        <v>4</v>
      </c>
      <c r="CT20" s="778">
        <v>6</v>
      </c>
      <c r="CU20" s="770"/>
      <c r="CV20" s="771"/>
      <c r="CW20" s="772"/>
    </row>
    <row r="21" spans="2:103" ht="18" x14ac:dyDescent="0.3">
      <c r="B21" s="191"/>
      <c r="C21" s="191"/>
      <c r="D21" s="573"/>
      <c r="E21" s="456"/>
      <c r="F21" s="434">
        <v>7.5</v>
      </c>
      <c r="G21" s="434">
        <v>7.5</v>
      </c>
      <c r="H21" s="434">
        <v>7.5</v>
      </c>
      <c r="I21" s="435">
        <v>7.5</v>
      </c>
      <c r="J21" s="457"/>
      <c r="K21" s="458"/>
      <c r="L21" s="445">
        <v>7.5</v>
      </c>
      <c r="M21" s="420">
        <v>7.5</v>
      </c>
      <c r="N21" s="446"/>
      <c r="O21" s="420">
        <v>7.5</v>
      </c>
      <c r="P21" s="421">
        <v>7.5</v>
      </c>
      <c r="Q21" s="503">
        <v>7.5</v>
      </c>
      <c r="R21" s="575">
        <v>7.5</v>
      </c>
      <c r="S21" s="464"/>
      <c r="T21" s="465"/>
      <c r="U21" s="420">
        <v>7.5</v>
      </c>
      <c r="V21" s="420">
        <v>7.5</v>
      </c>
      <c r="W21" s="421">
        <v>7.5</v>
      </c>
      <c r="X21" s="466"/>
      <c r="Y21" s="467"/>
      <c r="Z21" s="445">
        <v>7.5</v>
      </c>
      <c r="AA21" s="420">
        <v>7.5</v>
      </c>
      <c r="AB21" s="420">
        <v>7.5</v>
      </c>
      <c r="AC21" s="420">
        <v>7.5</v>
      </c>
      <c r="AD21" s="577"/>
      <c r="AE21" s="503">
        <v>7.5</v>
      </c>
      <c r="AF21" s="575">
        <v>7.5</v>
      </c>
      <c r="AG21" s="464"/>
      <c r="AH21" s="246">
        <v>7.5</v>
      </c>
      <c r="AI21" s="246">
        <v>7.5</v>
      </c>
      <c r="AJ21" s="246">
        <v>7.5</v>
      </c>
      <c r="AK21" s="472">
        <v>7.5</v>
      </c>
      <c r="AL21" s="456"/>
      <c r="AM21" s="473"/>
      <c r="AN21" s="432">
        <v>7.5</v>
      </c>
      <c r="AO21" s="434">
        <v>7.5</v>
      </c>
      <c r="AP21" s="465"/>
      <c r="AQ21" s="574"/>
      <c r="AR21" s="773">
        <v>7.5</v>
      </c>
      <c r="AS21" s="334">
        <v>7.5</v>
      </c>
      <c r="AT21" s="247">
        <v>7.5</v>
      </c>
      <c r="AU21" s="418"/>
      <c r="AV21" s="419"/>
      <c r="AW21" s="420">
        <v>7.5</v>
      </c>
      <c r="AX21" s="420">
        <v>7.5</v>
      </c>
      <c r="AY21" s="421">
        <v>7.5</v>
      </c>
      <c r="AZ21" s="422"/>
      <c r="BA21" s="423"/>
      <c r="BB21" s="445">
        <v>7.5</v>
      </c>
      <c r="BC21" s="420">
        <v>7.5</v>
      </c>
      <c r="BD21" s="773">
        <v>7.5</v>
      </c>
      <c r="BE21" s="574"/>
      <c r="BF21" s="465"/>
      <c r="BG21" s="503">
        <v>7.5</v>
      </c>
      <c r="BH21" s="575">
        <v>7.5</v>
      </c>
      <c r="BI21" s="432">
        <v>7.5</v>
      </c>
      <c r="BJ21" s="433"/>
      <c r="BK21" s="434">
        <v>7.5</v>
      </c>
      <c r="BL21" s="434">
        <v>7.5</v>
      </c>
      <c r="BM21" s="435">
        <v>7.5</v>
      </c>
      <c r="BN21" s="436"/>
      <c r="BO21" s="437"/>
      <c r="BP21" s="445">
        <v>7.5</v>
      </c>
      <c r="BQ21" s="420">
        <v>7.5</v>
      </c>
      <c r="BR21" s="420">
        <v>7.5</v>
      </c>
      <c r="BS21" s="246">
        <v>7.5</v>
      </c>
      <c r="BT21" s="576"/>
      <c r="BU21" s="503">
        <v>7.5</v>
      </c>
      <c r="BV21" s="575">
        <v>7.5</v>
      </c>
      <c r="BW21" s="445">
        <v>7.5</v>
      </c>
      <c r="BX21" s="447"/>
      <c r="BY21" s="420">
        <v>7.5</v>
      </c>
      <c r="BZ21" s="784">
        <v>7.5</v>
      </c>
      <c r="CA21" s="784">
        <v>7.5</v>
      </c>
      <c r="CB21" s="447"/>
      <c r="CC21" s="448"/>
      <c r="CD21" s="245">
        <v>7.5</v>
      </c>
      <c r="CE21" s="246">
        <v>7.5</v>
      </c>
      <c r="CF21" s="246">
        <v>7.5</v>
      </c>
      <c r="CG21" s="246">
        <v>7.5</v>
      </c>
      <c r="CH21" s="576"/>
      <c r="CI21" s="125">
        <v>7.5</v>
      </c>
      <c r="CJ21" s="126">
        <v>7.5</v>
      </c>
      <c r="CK21" s="749"/>
      <c r="CL21" s="750"/>
      <c r="CM21" s="751"/>
      <c r="CN21" s="752"/>
      <c r="CO21" s="752"/>
      <c r="CP21" s="753"/>
      <c r="CQ21" s="754"/>
      <c r="CR21" s="749"/>
      <c r="CS21" s="755"/>
      <c r="CT21" s="756"/>
      <c r="CU21" s="775">
        <f>SUM(E21:CJ21)</f>
        <v>420</v>
      </c>
      <c r="CV21" s="776">
        <f>35*12*D20</f>
        <v>420</v>
      </c>
      <c r="CW21" s="777">
        <f>CU21-CV21</f>
        <v>0</v>
      </c>
    </row>
    <row r="22" spans="2:103" ht="18" x14ac:dyDescent="0.3">
      <c r="B22" s="310">
        <v>7</v>
      </c>
      <c r="C22" s="310" t="s">
        <v>116</v>
      </c>
      <c r="D22" s="558">
        <v>1</v>
      </c>
      <c r="E22" s="560" t="s">
        <v>67</v>
      </c>
      <c r="F22" s="470" t="s">
        <v>67</v>
      </c>
      <c r="G22" s="470" t="s">
        <v>67</v>
      </c>
      <c r="H22" s="470" t="s">
        <v>67</v>
      </c>
      <c r="I22" s="559"/>
      <c r="J22" s="131" t="s">
        <v>50</v>
      </c>
      <c r="K22" s="132" t="s">
        <v>50</v>
      </c>
      <c r="L22" s="453"/>
      <c r="M22" s="400" t="s">
        <v>40</v>
      </c>
      <c r="N22" s="400" t="s">
        <v>40</v>
      </c>
      <c r="O22" s="400" t="s">
        <v>40</v>
      </c>
      <c r="P22" s="403" t="s">
        <v>40</v>
      </c>
      <c r="Q22" s="454"/>
      <c r="R22" s="455"/>
      <c r="S22" s="161" t="s">
        <v>28</v>
      </c>
      <c r="T22" s="162" t="s">
        <v>28</v>
      </c>
      <c r="U22" s="561"/>
      <c r="V22" s="162" t="s">
        <v>28</v>
      </c>
      <c r="W22" s="415" t="s">
        <v>28</v>
      </c>
      <c r="X22" s="179" t="s">
        <v>48</v>
      </c>
      <c r="Y22" s="181" t="s">
        <v>48</v>
      </c>
      <c r="Z22" s="461"/>
      <c r="AA22" s="401"/>
      <c r="AB22" s="162" t="s">
        <v>28</v>
      </c>
      <c r="AC22" s="162" t="s">
        <v>28</v>
      </c>
      <c r="AD22" s="415" t="s">
        <v>28</v>
      </c>
      <c r="AE22" s="462"/>
      <c r="AF22" s="463"/>
      <c r="AG22" s="161" t="s">
        <v>28</v>
      </c>
      <c r="AH22" s="162" t="s">
        <v>28</v>
      </c>
      <c r="AI22" s="162" t="s">
        <v>28</v>
      </c>
      <c r="AJ22" s="470" t="s">
        <v>67</v>
      </c>
      <c r="AK22" s="562"/>
      <c r="AL22" s="179" t="s">
        <v>48</v>
      </c>
      <c r="AM22" s="181" t="s">
        <v>48</v>
      </c>
      <c r="AN22" s="461"/>
      <c r="AO22" s="470" t="s">
        <v>67</v>
      </c>
      <c r="AP22" s="470" t="s">
        <v>67</v>
      </c>
      <c r="AQ22" s="470" t="s">
        <v>67</v>
      </c>
      <c r="AR22" s="471" t="s">
        <v>67</v>
      </c>
      <c r="AS22" s="428"/>
      <c r="AT22" s="429"/>
      <c r="AU22" s="399" t="s">
        <v>40</v>
      </c>
      <c r="AV22" s="400" t="s">
        <v>40</v>
      </c>
      <c r="AW22" s="401"/>
      <c r="AX22" s="402"/>
      <c r="AY22" s="785" t="s">
        <v>28</v>
      </c>
      <c r="AZ22" s="404" t="s">
        <v>50</v>
      </c>
      <c r="BA22" s="405" t="s">
        <v>50</v>
      </c>
      <c r="BB22" s="413"/>
      <c r="BC22" s="414"/>
      <c r="BD22" s="162" t="s">
        <v>28</v>
      </c>
      <c r="BE22" s="162" t="s">
        <v>28</v>
      </c>
      <c r="BF22" s="415" t="s">
        <v>28</v>
      </c>
      <c r="BG22" s="416"/>
      <c r="BH22" s="417"/>
      <c r="BI22" s="161" t="s">
        <v>28</v>
      </c>
      <c r="BJ22" s="162" t="s">
        <v>28</v>
      </c>
      <c r="BK22" s="761" t="s">
        <v>28</v>
      </c>
      <c r="BL22" s="402"/>
      <c r="BM22" s="401"/>
      <c r="BN22" s="179" t="s">
        <v>48</v>
      </c>
      <c r="BO22" s="181" t="s">
        <v>48</v>
      </c>
      <c r="BP22" s="399" t="s">
        <v>40</v>
      </c>
      <c r="BQ22" s="427"/>
      <c r="BR22" s="400" t="s">
        <v>40</v>
      </c>
      <c r="BS22" s="400" t="s">
        <v>40</v>
      </c>
      <c r="BT22" s="403" t="s">
        <v>40</v>
      </c>
      <c r="BU22" s="428"/>
      <c r="BV22" s="429"/>
      <c r="BW22" s="161" t="s">
        <v>28</v>
      </c>
      <c r="BX22" s="162" t="s">
        <v>28</v>
      </c>
      <c r="BY22" s="162" t="s">
        <v>28</v>
      </c>
      <c r="BZ22" s="162" t="s">
        <v>28</v>
      </c>
      <c r="CA22" s="559"/>
      <c r="CB22" s="179" t="s">
        <v>48</v>
      </c>
      <c r="CC22" s="181" t="s">
        <v>48</v>
      </c>
      <c r="CD22" s="161" t="s">
        <v>28</v>
      </c>
      <c r="CE22" s="162" t="s">
        <v>28</v>
      </c>
      <c r="CF22" s="442"/>
      <c r="CG22" s="162" t="s">
        <v>28</v>
      </c>
      <c r="CH22" s="783" t="s">
        <v>40</v>
      </c>
      <c r="CI22" s="443"/>
      <c r="CJ22" s="444"/>
      <c r="CK22" s="762">
        <f>COUNTIF($E22:$CJ22,"M")</f>
        <v>24</v>
      </c>
      <c r="CL22" s="763"/>
      <c r="CM22" s="764"/>
      <c r="CN22" s="765"/>
      <c r="CO22" s="765"/>
      <c r="CP22" s="766">
        <f>COUNTIF($E22:$CJ22,"S")</f>
        <v>11</v>
      </c>
      <c r="CQ22" s="767">
        <f>COUNTIF($E22:$CJ22,"X")</f>
        <v>9</v>
      </c>
      <c r="CR22" s="762">
        <f>COUNTIF($E22:$CJ22,"Mw")</f>
        <v>8</v>
      </c>
      <c r="CS22" s="768">
        <f>COUNTIF($E22:$CJ22,"Sw")</f>
        <v>4</v>
      </c>
      <c r="CT22" s="769">
        <v>7</v>
      </c>
      <c r="CU22" s="770"/>
      <c r="CV22" s="771"/>
      <c r="CW22" s="772"/>
    </row>
    <row r="23" spans="2:103" ht="18" x14ac:dyDescent="0.3">
      <c r="B23" s="600"/>
      <c r="C23" s="600"/>
      <c r="D23" s="601"/>
      <c r="E23" s="245">
        <v>7.5</v>
      </c>
      <c r="F23" s="246">
        <v>7.5</v>
      </c>
      <c r="G23" s="246">
        <v>7.5</v>
      </c>
      <c r="H23" s="246">
        <v>7.5</v>
      </c>
      <c r="I23" s="576"/>
      <c r="J23" s="125">
        <v>7.5</v>
      </c>
      <c r="K23" s="126">
        <v>7.5</v>
      </c>
      <c r="L23" s="456"/>
      <c r="M23" s="434">
        <v>7.5</v>
      </c>
      <c r="N23" s="434">
        <v>7.5</v>
      </c>
      <c r="O23" s="434">
        <v>7.5</v>
      </c>
      <c r="P23" s="435">
        <v>7.5</v>
      </c>
      <c r="Q23" s="457"/>
      <c r="R23" s="458"/>
      <c r="S23" s="445">
        <v>7.5</v>
      </c>
      <c r="T23" s="420">
        <v>7.5</v>
      </c>
      <c r="U23" s="446"/>
      <c r="V23" s="420">
        <v>7.5</v>
      </c>
      <c r="W23" s="421">
        <v>7.5</v>
      </c>
      <c r="X23" s="503">
        <v>7.5</v>
      </c>
      <c r="Y23" s="575">
        <v>7.5</v>
      </c>
      <c r="Z23" s="464"/>
      <c r="AA23" s="465"/>
      <c r="AB23" s="420">
        <v>7.5</v>
      </c>
      <c r="AC23" s="420">
        <v>7.5</v>
      </c>
      <c r="AD23" s="421">
        <v>7.5</v>
      </c>
      <c r="AE23" s="466"/>
      <c r="AF23" s="467"/>
      <c r="AG23" s="445">
        <v>7.5</v>
      </c>
      <c r="AH23" s="420">
        <v>7.5</v>
      </c>
      <c r="AI23" s="420">
        <v>7.5</v>
      </c>
      <c r="AJ23" s="246">
        <v>7.5</v>
      </c>
      <c r="AK23" s="577"/>
      <c r="AL23" s="503">
        <v>7.5</v>
      </c>
      <c r="AM23" s="575">
        <v>7.5</v>
      </c>
      <c r="AN23" s="464"/>
      <c r="AO23" s="246">
        <v>7.5</v>
      </c>
      <c r="AP23" s="246">
        <v>7.5</v>
      </c>
      <c r="AQ23" s="246">
        <v>7.5</v>
      </c>
      <c r="AR23" s="472">
        <v>7.5</v>
      </c>
      <c r="AS23" s="456"/>
      <c r="AT23" s="473"/>
      <c r="AU23" s="432">
        <v>7.5</v>
      </c>
      <c r="AV23" s="434">
        <v>7.5</v>
      </c>
      <c r="AW23" s="465"/>
      <c r="AX23" s="574"/>
      <c r="AY23" s="786">
        <v>7.5</v>
      </c>
      <c r="AZ23" s="334">
        <v>7.5</v>
      </c>
      <c r="BA23" s="247">
        <v>7.5</v>
      </c>
      <c r="BB23" s="418"/>
      <c r="BC23" s="419"/>
      <c r="BD23" s="420">
        <v>7.5</v>
      </c>
      <c r="BE23" s="420">
        <v>7.5</v>
      </c>
      <c r="BF23" s="421">
        <v>7.5</v>
      </c>
      <c r="BG23" s="422"/>
      <c r="BH23" s="423"/>
      <c r="BI23" s="445">
        <v>7.5</v>
      </c>
      <c r="BJ23" s="420">
        <v>7.5</v>
      </c>
      <c r="BK23" s="774">
        <v>7.5</v>
      </c>
      <c r="BL23" s="574"/>
      <c r="BM23" s="465"/>
      <c r="BN23" s="503">
        <v>7.5</v>
      </c>
      <c r="BO23" s="575">
        <v>7.5</v>
      </c>
      <c r="BP23" s="432">
        <v>7.5</v>
      </c>
      <c r="BQ23" s="433"/>
      <c r="BR23" s="434">
        <v>7.5</v>
      </c>
      <c r="BS23" s="434">
        <v>7.5</v>
      </c>
      <c r="BT23" s="435">
        <v>7.5</v>
      </c>
      <c r="BU23" s="436"/>
      <c r="BV23" s="437"/>
      <c r="BW23" s="445">
        <v>7.5</v>
      </c>
      <c r="BX23" s="420">
        <v>7.5</v>
      </c>
      <c r="BY23" s="420">
        <v>7.5</v>
      </c>
      <c r="BZ23" s="420">
        <v>7.5</v>
      </c>
      <c r="CA23" s="576"/>
      <c r="CB23" s="503">
        <v>7.5</v>
      </c>
      <c r="CC23" s="575">
        <v>7.5</v>
      </c>
      <c r="CD23" s="445">
        <v>7.5</v>
      </c>
      <c r="CE23" s="420">
        <v>7.5</v>
      </c>
      <c r="CF23" s="446"/>
      <c r="CG23" s="420">
        <v>7.5</v>
      </c>
      <c r="CH23" s="784">
        <v>7.5</v>
      </c>
      <c r="CI23" s="447"/>
      <c r="CJ23" s="448"/>
      <c r="CK23" s="749"/>
      <c r="CL23" s="750"/>
      <c r="CM23" s="751"/>
      <c r="CN23" s="752"/>
      <c r="CO23" s="752"/>
      <c r="CP23" s="753"/>
      <c r="CQ23" s="754"/>
      <c r="CR23" s="749"/>
      <c r="CS23" s="755"/>
      <c r="CT23" s="756"/>
      <c r="CU23" s="775">
        <f>SUM(E23:CJ23)</f>
        <v>420</v>
      </c>
      <c r="CV23" s="776">
        <f>35*12*D22</f>
        <v>420</v>
      </c>
      <c r="CW23" s="777">
        <f>CU23-CV23</f>
        <v>0</v>
      </c>
    </row>
    <row r="24" spans="2:103" ht="18" x14ac:dyDescent="0.3">
      <c r="B24" s="310">
        <v>8</v>
      </c>
      <c r="C24" s="310" t="s">
        <v>117</v>
      </c>
      <c r="D24" s="558">
        <v>1</v>
      </c>
      <c r="E24" s="161" t="s">
        <v>28</v>
      </c>
      <c r="F24" s="162" t="s">
        <v>28</v>
      </c>
      <c r="G24" s="442"/>
      <c r="H24" s="162" t="s">
        <v>28</v>
      </c>
      <c r="I24" s="415" t="s">
        <v>28</v>
      </c>
      <c r="J24" s="443"/>
      <c r="K24" s="444"/>
      <c r="L24" s="560" t="s">
        <v>67</v>
      </c>
      <c r="M24" s="470" t="s">
        <v>67</v>
      </c>
      <c r="N24" s="470" t="s">
        <v>67</v>
      </c>
      <c r="O24" s="470" t="s">
        <v>67</v>
      </c>
      <c r="P24" s="559"/>
      <c r="Q24" s="131" t="s">
        <v>50</v>
      </c>
      <c r="R24" s="132" t="s">
        <v>50</v>
      </c>
      <c r="S24" s="453"/>
      <c r="T24" s="400" t="s">
        <v>40</v>
      </c>
      <c r="U24" s="400" t="s">
        <v>40</v>
      </c>
      <c r="V24" s="400" t="s">
        <v>40</v>
      </c>
      <c r="W24" s="403" t="s">
        <v>40</v>
      </c>
      <c r="X24" s="454"/>
      <c r="Y24" s="455"/>
      <c r="Z24" s="161" t="s">
        <v>28</v>
      </c>
      <c r="AA24" s="162" t="s">
        <v>28</v>
      </c>
      <c r="AB24" s="561"/>
      <c r="AC24" s="162" t="s">
        <v>28</v>
      </c>
      <c r="AD24" s="415" t="s">
        <v>28</v>
      </c>
      <c r="AE24" s="179" t="s">
        <v>48</v>
      </c>
      <c r="AF24" s="181" t="s">
        <v>48</v>
      </c>
      <c r="AG24" s="461"/>
      <c r="AH24" s="401"/>
      <c r="AI24" s="162" t="s">
        <v>28</v>
      </c>
      <c r="AJ24" s="162" t="s">
        <v>28</v>
      </c>
      <c r="AK24" s="415" t="s">
        <v>28</v>
      </c>
      <c r="AL24" s="462"/>
      <c r="AM24" s="463"/>
      <c r="AN24" s="161" t="s">
        <v>28</v>
      </c>
      <c r="AO24" s="162" t="s">
        <v>28</v>
      </c>
      <c r="AP24" s="162" t="s">
        <v>28</v>
      </c>
      <c r="AQ24" s="162" t="s">
        <v>28</v>
      </c>
      <c r="AR24" s="562"/>
      <c r="AS24" s="179" t="s">
        <v>48</v>
      </c>
      <c r="AT24" s="181" t="s">
        <v>48</v>
      </c>
      <c r="AU24" s="461"/>
      <c r="AV24" s="470" t="s">
        <v>67</v>
      </c>
      <c r="AW24" s="470" t="s">
        <v>67</v>
      </c>
      <c r="AX24" s="470" t="s">
        <v>67</v>
      </c>
      <c r="AY24" s="471" t="s">
        <v>67</v>
      </c>
      <c r="AZ24" s="428"/>
      <c r="BA24" s="429"/>
      <c r="BB24" s="399" t="s">
        <v>40</v>
      </c>
      <c r="BC24" s="400" t="s">
        <v>40</v>
      </c>
      <c r="BD24" s="401"/>
      <c r="BE24" s="402"/>
      <c r="BF24" s="760" t="s">
        <v>28</v>
      </c>
      <c r="BG24" s="404" t="s">
        <v>50</v>
      </c>
      <c r="BH24" s="405" t="s">
        <v>50</v>
      </c>
      <c r="BI24" s="413"/>
      <c r="BJ24" s="414"/>
      <c r="BK24" s="162" t="s">
        <v>28</v>
      </c>
      <c r="BL24" s="162" t="s">
        <v>28</v>
      </c>
      <c r="BM24" s="415" t="s">
        <v>28</v>
      </c>
      <c r="BN24" s="416"/>
      <c r="BO24" s="417"/>
      <c r="BP24" s="161" t="s">
        <v>28</v>
      </c>
      <c r="BQ24" s="162" t="s">
        <v>28</v>
      </c>
      <c r="BR24" s="761" t="s">
        <v>28</v>
      </c>
      <c r="BS24" s="402"/>
      <c r="BT24" s="401"/>
      <c r="BU24" s="179" t="s">
        <v>48</v>
      </c>
      <c r="BV24" s="181" t="s">
        <v>48</v>
      </c>
      <c r="BW24" s="399" t="s">
        <v>40</v>
      </c>
      <c r="BX24" s="427"/>
      <c r="BY24" s="400" t="s">
        <v>40</v>
      </c>
      <c r="BZ24" s="470" t="s">
        <v>67</v>
      </c>
      <c r="CA24" s="403" t="s">
        <v>40</v>
      </c>
      <c r="CB24" s="428"/>
      <c r="CC24" s="429"/>
      <c r="CD24" s="787" t="s">
        <v>40</v>
      </c>
      <c r="CE24" s="779" t="s">
        <v>40</v>
      </c>
      <c r="CF24" s="162" t="s">
        <v>28</v>
      </c>
      <c r="CG24" s="162" t="s">
        <v>28</v>
      </c>
      <c r="CH24" s="559"/>
      <c r="CI24" s="179" t="s">
        <v>48</v>
      </c>
      <c r="CJ24" s="181" t="s">
        <v>48</v>
      </c>
      <c r="CK24" s="762">
        <f>COUNTIF($E24:$CJ24,"M")</f>
        <v>24</v>
      </c>
      <c r="CL24" s="763"/>
      <c r="CM24" s="764"/>
      <c r="CN24" s="765"/>
      <c r="CO24" s="765"/>
      <c r="CP24" s="766">
        <f>COUNTIF($E24:$CJ24,"S")</f>
        <v>11</v>
      </c>
      <c r="CQ24" s="767">
        <f>COUNTIF($E24:$CJ24,"X")</f>
        <v>9</v>
      </c>
      <c r="CR24" s="762">
        <f>COUNTIF($E24:$CJ24,"Mw")</f>
        <v>8</v>
      </c>
      <c r="CS24" s="768">
        <f>COUNTIF($E24:$CJ24,"Sw")</f>
        <v>4</v>
      </c>
      <c r="CT24" s="778">
        <v>8</v>
      </c>
      <c r="CU24" s="770"/>
      <c r="CV24" s="771"/>
      <c r="CW24" s="772"/>
      <c r="CY24" s="788"/>
    </row>
    <row r="25" spans="2:103" ht="18" x14ac:dyDescent="0.3">
      <c r="B25" s="600"/>
      <c r="C25" s="600"/>
      <c r="D25" s="601"/>
      <c r="E25" s="445">
        <v>7.5</v>
      </c>
      <c r="F25" s="420">
        <v>7.5</v>
      </c>
      <c r="G25" s="446"/>
      <c r="H25" s="420">
        <v>7.5</v>
      </c>
      <c r="I25" s="421">
        <v>7.5</v>
      </c>
      <c r="J25" s="447"/>
      <c r="K25" s="448"/>
      <c r="L25" s="245">
        <v>7.5</v>
      </c>
      <c r="M25" s="246">
        <v>7.5</v>
      </c>
      <c r="N25" s="246">
        <v>7.5</v>
      </c>
      <c r="O25" s="246">
        <v>7.5</v>
      </c>
      <c r="P25" s="576"/>
      <c r="Q25" s="125">
        <v>7.5</v>
      </c>
      <c r="R25" s="126">
        <v>7.5</v>
      </c>
      <c r="S25" s="456"/>
      <c r="T25" s="434">
        <v>7.5</v>
      </c>
      <c r="U25" s="434">
        <v>7.5</v>
      </c>
      <c r="V25" s="434">
        <v>7.5</v>
      </c>
      <c r="W25" s="435">
        <v>7.5</v>
      </c>
      <c r="X25" s="457"/>
      <c r="Y25" s="458"/>
      <c r="Z25" s="445">
        <v>7.5</v>
      </c>
      <c r="AA25" s="420">
        <v>7.5</v>
      </c>
      <c r="AB25" s="446"/>
      <c r="AC25" s="420">
        <v>7.5</v>
      </c>
      <c r="AD25" s="421">
        <v>7.5</v>
      </c>
      <c r="AE25" s="503">
        <v>7.5</v>
      </c>
      <c r="AF25" s="575">
        <v>7.5</v>
      </c>
      <c r="AG25" s="464"/>
      <c r="AH25" s="465"/>
      <c r="AI25" s="420">
        <v>7.5</v>
      </c>
      <c r="AJ25" s="420">
        <v>7.5</v>
      </c>
      <c r="AK25" s="421">
        <v>7.5</v>
      </c>
      <c r="AL25" s="466"/>
      <c r="AM25" s="467"/>
      <c r="AN25" s="445">
        <v>7.5</v>
      </c>
      <c r="AO25" s="420">
        <v>7.5</v>
      </c>
      <c r="AP25" s="420">
        <v>7.5</v>
      </c>
      <c r="AQ25" s="420">
        <v>7.5</v>
      </c>
      <c r="AR25" s="577"/>
      <c r="AS25" s="503">
        <v>7.5</v>
      </c>
      <c r="AT25" s="575">
        <v>7.5</v>
      </c>
      <c r="AU25" s="464"/>
      <c r="AV25" s="246">
        <v>7.5</v>
      </c>
      <c r="AW25" s="246">
        <v>7.5</v>
      </c>
      <c r="AX25" s="246">
        <v>7.5</v>
      </c>
      <c r="AY25" s="472">
        <v>7.5</v>
      </c>
      <c r="AZ25" s="456"/>
      <c r="BA25" s="473"/>
      <c r="BB25" s="432">
        <v>7.5</v>
      </c>
      <c r="BC25" s="434">
        <v>7.5</v>
      </c>
      <c r="BD25" s="465"/>
      <c r="BE25" s="574"/>
      <c r="BF25" s="773">
        <v>7.5</v>
      </c>
      <c r="BG25" s="334">
        <v>7.5</v>
      </c>
      <c r="BH25" s="247">
        <v>7.5</v>
      </c>
      <c r="BI25" s="418"/>
      <c r="BJ25" s="419"/>
      <c r="BK25" s="420">
        <v>7.5</v>
      </c>
      <c r="BL25" s="420">
        <v>7.5</v>
      </c>
      <c r="BM25" s="421">
        <v>7.5</v>
      </c>
      <c r="BN25" s="422"/>
      <c r="BO25" s="423"/>
      <c r="BP25" s="445">
        <v>7.5</v>
      </c>
      <c r="BQ25" s="420">
        <v>7.5</v>
      </c>
      <c r="BR25" s="774">
        <v>7.5</v>
      </c>
      <c r="BS25" s="574"/>
      <c r="BT25" s="465"/>
      <c r="BU25" s="503">
        <v>7.5</v>
      </c>
      <c r="BV25" s="575">
        <v>7.5</v>
      </c>
      <c r="BW25" s="432">
        <v>7.5</v>
      </c>
      <c r="BX25" s="433"/>
      <c r="BY25" s="434">
        <v>7.5</v>
      </c>
      <c r="BZ25" s="246">
        <v>7.5</v>
      </c>
      <c r="CA25" s="435">
        <v>7.5</v>
      </c>
      <c r="CB25" s="436"/>
      <c r="CC25" s="437"/>
      <c r="CD25" s="789">
        <v>7.5</v>
      </c>
      <c r="CE25" s="781">
        <v>7.5</v>
      </c>
      <c r="CF25" s="420">
        <v>7.5</v>
      </c>
      <c r="CG25" s="420">
        <v>7.5</v>
      </c>
      <c r="CH25" s="576"/>
      <c r="CI25" s="503">
        <v>7.5</v>
      </c>
      <c r="CJ25" s="575">
        <v>7.5</v>
      </c>
      <c r="CK25" s="749"/>
      <c r="CL25" s="750"/>
      <c r="CM25" s="751"/>
      <c r="CN25" s="752"/>
      <c r="CO25" s="752"/>
      <c r="CP25" s="753"/>
      <c r="CQ25" s="754"/>
      <c r="CR25" s="749"/>
      <c r="CS25" s="755"/>
      <c r="CT25" s="756"/>
      <c r="CU25" s="775">
        <f>SUM(E25:CJ25)</f>
        <v>420</v>
      </c>
      <c r="CV25" s="776">
        <f>35*12*D24</f>
        <v>420</v>
      </c>
      <c r="CW25" s="777">
        <f>CU25-CV25</f>
        <v>0</v>
      </c>
    </row>
    <row r="26" spans="2:103" ht="18" x14ac:dyDescent="0.3">
      <c r="B26" s="310">
        <v>9</v>
      </c>
      <c r="C26" s="310" t="s">
        <v>118</v>
      </c>
      <c r="D26" s="558">
        <v>1</v>
      </c>
      <c r="E26" s="161" t="s">
        <v>28</v>
      </c>
      <c r="F26" s="162" t="s">
        <v>28</v>
      </c>
      <c r="G26" s="162" t="s">
        <v>28</v>
      </c>
      <c r="H26" s="162" t="s">
        <v>28</v>
      </c>
      <c r="I26" s="559"/>
      <c r="J26" s="179" t="s">
        <v>48</v>
      </c>
      <c r="K26" s="181" t="s">
        <v>48</v>
      </c>
      <c r="L26" s="161" t="s">
        <v>28</v>
      </c>
      <c r="M26" s="162" t="s">
        <v>28</v>
      </c>
      <c r="N26" s="442"/>
      <c r="O26" s="162" t="s">
        <v>28</v>
      </c>
      <c r="P26" s="415" t="s">
        <v>28</v>
      </c>
      <c r="Q26" s="443"/>
      <c r="R26" s="444"/>
      <c r="S26" s="560" t="s">
        <v>67</v>
      </c>
      <c r="T26" s="470" t="s">
        <v>67</v>
      </c>
      <c r="U26" s="470" t="s">
        <v>67</v>
      </c>
      <c r="V26" s="470" t="s">
        <v>67</v>
      </c>
      <c r="W26" s="559"/>
      <c r="X26" s="131" t="s">
        <v>50</v>
      </c>
      <c r="Y26" s="132" t="s">
        <v>50</v>
      </c>
      <c r="Z26" s="453"/>
      <c r="AA26" s="400" t="s">
        <v>40</v>
      </c>
      <c r="AB26" s="400" t="s">
        <v>40</v>
      </c>
      <c r="AC26" s="400" t="s">
        <v>40</v>
      </c>
      <c r="AD26" s="403" t="s">
        <v>40</v>
      </c>
      <c r="AE26" s="454"/>
      <c r="AF26" s="455"/>
      <c r="AG26" s="161" t="s">
        <v>28</v>
      </c>
      <c r="AH26" s="162" t="s">
        <v>28</v>
      </c>
      <c r="AI26" s="561"/>
      <c r="AJ26" s="162" t="s">
        <v>28</v>
      </c>
      <c r="AK26" s="415" t="s">
        <v>28</v>
      </c>
      <c r="AL26" s="179" t="s">
        <v>48</v>
      </c>
      <c r="AM26" s="181" t="s">
        <v>48</v>
      </c>
      <c r="AN26" s="461"/>
      <c r="AO26" s="401"/>
      <c r="AP26" s="162" t="s">
        <v>28</v>
      </c>
      <c r="AQ26" s="779" t="s">
        <v>40</v>
      </c>
      <c r="AR26" s="779" t="s">
        <v>40</v>
      </c>
      <c r="AS26" s="462"/>
      <c r="AT26" s="463"/>
      <c r="AU26" s="161" t="s">
        <v>28</v>
      </c>
      <c r="AV26" s="162" t="s">
        <v>28</v>
      </c>
      <c r="AW26" s="162" t="s">
        <v>28</v>
      </c>
      <c r="AX26" s="162" t="s">
        <v>28</v>
      </c>
      <c r="AY26" s="562"/>
      <c r="AZ26" s="179" t="s">
        <v>48</v>
      </c>
      <c r="BA26" s="181" t="s">
        <v>48</v>
      </c>
      <c r="BB26" s="461"/>
      <c r="BC26" s="470" t="s">
        <v>67</v>
      </c>
      <c r="BD26" s="470" t="s">
        <v>67</v>
      </c>
      <c r="BE26" s="470" t="s">
        <v>67</v>
      </c>
      <c r="BF26" s="471" t="s">
        <v>67</v>
      </c>
      <c r="BG26" s="428"/>
      <c r="BH26" s="429"/>
      <c r="BI26" s="399" t="s">
        <v>40</v>
      </c>
      <c r="BJ26" s="400" t="s">
        <v>40</v>
      </c>
      <c r="BK26" s="401"/>
      <c r="BL26" s="402"/>
      <c r="BM26" s="760" t="s">
        <v>28</v>
      </c>
      <c r="BN26" s="404" t="s">
        <v>50</v>
      </c>
      <c r="BO26" s="405" t="s">
        <v>50</v>
      </c>
      <c r="BP26" s="413"/>
      <c r="BQ26" s="414"/>
      <c r="BR26" s="162" t="s">
        <v>28</v>
      </c>
      <c r="BS26" s="162" t="s">
        <v>28</v>
      </c>
      <c r="BT26" s="415" t="s">
        <v>28</v>
      </c>
      <c r="BU26" s="416"/>
      <c r="BV26" s="417"/>
      <c r="BW26" s="161" t="s">
        <v>28</v>
      </c>
      <c r="BX26" s="780" t="s">
        <v>28</v>
      </c>
      <c r="BY26" s="780" t="s">
        <v>28</v>
      </c>
      <c r="BZ26" s="402"/>
      <c r="CA26" s="401"/>
      <c r="CB26" s="179" t="s">
        <v>48</v>
      </c>
      <c r="CC26" s="181" t="s">
        <v>48</v>
      </c>
      <c r="CD26" s="399" t="s">
        <v>40</v>
      </c>
      <c r="CE26" s="427"/>
      <c r="CF26" s="400" t="s">
        <v>40</v>
      </c>
      <c r="CG26" s="400" t="s">
        <v>40</v>
      </c>
      <c r="CH26" s="470" t="s">
        <v>67</v>
      </c>
      <c r="CI26" s="428"/>
      <c r="CJ26" s="429"/>
      <c r="CK26" s="762">
        <f>COUNTIF($E26:$CJ26,"M")</f>
        <v>24</v>
      </c>
      <c r="CL26" s="763"/>
      <c r="CM26" s="764"/>
      <c r="CN26" s="765"/>
      <c r="CO26" s="765"/>
      <c r="CP26" s="766">
        <f>COUNTIF($E26:$CJ26,"S")</f>
        <v>11</v>
      </c>
      <c r="CQ26" s="767">
        <f>COUNTIF($E26:$CJ26,"X")</f>
        <v>9</v>
      </c>
      <c r="CR26" s="762">
        <f>COUNTIF($E26:$CJ26,"Mw")</f>
        <v>8</v>
      </c>
      <c r="CS26" s="768">
        <f>COUNTIF($E26:$CJ26,"Sw")</f>
        <v>4</v>
      </c>
      <c r="CT26" s="778">
        <v>9</v>
      </c>
      <c r="CU26" s="770"/>
      <c r="CV26" s="771"/>
      <c r="CW26" s="772"/>
    </row>
    <row r="27" spans="2:103" ht="18" x14ac:dyDescent="0.3">
      <c r="B27" s="600"/>
      <c r="C27" s="600"/>
      <c r="D27" s="601"/>
      <c r="E27" s="445">
        <v>7.5</v>
      </c>
      <c r="F27" s="420">
        <v>7.5</v>
      </c>
      <c r="G27" s="420">
        <v>7.5</v>
      </c>
      <c r="H27" s="420">
        <v>7.5</v>
      </c>
      <c r="I27" s="576"/>
      <c r="J27" s="503">
        <v>7.5</v>
      </c>
      <c r="K27" s="575">
        <v>7.5</v>
      </c>
      <c r="L27" s="445">
        <v>7.5</v>
      </c>
      <c r="M27" s="420">
        <v>7.5</v>
      </c>
      <c r="N27" s="446"/>
      <c r="O27" s="420">
        <v>7.5</v>
      </c>
      <c r="P27" s="421">
        <v>7.5</v>
      </c>
      <c r="Q27" s="447"/>
      <c r="R27" s="448"/>
      <c r="S27" s="245">
        <v>7.5</v>
      </c>
      <c r="T27" s="246">
        <v>7.5</v>
      </c>
      <c r="U27" s="246">
        <v>7.5</v>
      </c>
      <c r="V27" s="246">
        <v>7.5</v>
      </c>
      <c r="W27" s="576"/>
      <c r="X27" s="125">
        <v>7.5</v>
      </c>
      <c r="Y27" s="126">
        <v>7.5</v>
      </c>
      <c r="Z27" s="456"/>
      <c r="AA27" s="434">
        <v>7.5</v>
      </c>
      <c r="AB27" s="434">
        <v>7.5</v>
      </c>
      <c r="AC27" s="434">
        <v>7.5</v>
      </c>
      <c r="AD27" s="435">
        <v>7.5</v>
      </c>
      <c r="AE27" s="457"/>
      <c r="AF27" s="458"/>
      <c r="AG27" s="445">
        <v>7.5</v>
      </c>
      <c r="AH27" s="420">
        <v>7.5</v>
      </c>
      <c r="AI27" s="446"/>
      <c r="AJ27" s="420">
        <v>7.5</v>
      </c>
      <c r="AK27" s="421">
        <v>7.5</v>
      </c>
      <c r="AL27" s="503">
        <v>7.5</v>
      </c>
      <c r="AM27" s="575">
        <v>7.5</v>
      </c>
      <c r="AN27" s="464"/>
      <c r="AO27" s="465"/>
      <c r="AP27" s="420">
        <v>7.5</v>
      </c>
      <c r="AQ27" s="781">
        <v>7.5</v>
      </c>
      <c r="AR27" s="781">
        <v>7.5</v>
      </c>
      <c r="AS27" s="466"/>
      <c r="AT27" s="467"/>
      <c r="AU27" s="445">
        <v>7.5</v>
      </c>
      <c r="AV27" s="420">
        <v>7.5</v>
      </c>
      <c r="AW27" s="420">
        <v>7.5</v>
      </c>
      <c r="AX27" s="420">
        <v>7.5</v>
      </c>
      <c r="AY27" s="577"/>
      <c r="AZ27" s="503">
        <v>7.5</v>
      </c>
      <c r="BA27" s="575">
        <v>7.5</v>
      </c>
      <c r="BB27" s="464"/>
      <c r="BC27" s="246">
        <v>7.5</v>
      </c>
      <c r="BD27" s="246">
        <v>7.5</v>
      </c>
      <c r="BE27" s="246">
        <v>7.5</v>
      </c>
      <c r="BF27" s="472">
        <v>7.5</v>
      </c>
      <c r="BG27" s="456"/>
      <c r="BH27" s="473"/>
      <c r="BI27" s="432">
        <v>7.5</v>
      </c>
      <c r="BJ27" s="434">
        <v>7.5</v>
      </c>
      <c r="BK27" s="465"/>
      <c r="BL27" s="574"/>
      <c r="BM27" s="773">
        <v>7.5</v>
      </c>
      <c r="BN27" s="334">
        <v>7.5</v>
      </c>
      <c r="BO27" s="247">
        <v>7.5</v>
      </c>
      <c r="BP27" s="418"/>
      <c r="BQ27" s="419"/>
      <c r="BR27" s="420">
        <v>7.5</v>
      </c>
      <c r="BS27" s="420">
        <v>7.5</v>
      </c>
      <c r="BT27" s="421">
        <v>7.5</v>
      </c>
      <c r="BU27" s="422"/>
      <c r="BV27" s="423"/>
      <c r="BW27" s="445">
        <v>7.5</v>
      </c>
      <c r="BX27" s="782">
        <v>7.5</v>
      </c>
      <c r="BY27" s="782">
        <v>7.5</v>
      </c>
      <c r="BZ27" s="574"/>
      <c r="CA27" s="465"/>
      <c r="CB27" s="503">
        <v>7.5</v>
      </c>
      <c r="CC27" s="575">
        <v>7.5</v>
      </c>
      <c r="CD27" s="432">
        <v>7.5</v>
      </c>
      <c r="CE27" s="433"/>
      <c r="CF27" s="434">
        <v>7.5</v>
      </c>
      <c r="CG27" s="434">
        <v>7.5</v>
      </c>
      <c r="CH27" s="246">
        <v>7.5</v>
      </c>
      <c r="CI27" s="436"/>
      <c r="CJ27" s="437"/>
      <c r="CK27" s="749"/>
      <c r="CL27" s="750"/>
      <c r="CM27" s="751"/>
      <c r="CN27" s="752"/>
      <c r="CO27" s="752"/>
      <c r="CP27" s="753"/>
      <c r="CQ27" s="754"/>
      <c r="CR27" s="749"/>
      <c r="CS27" s="755"/>
      <c r="CT27" s="756"/>
      <c r="CU27" s="775">
        <f>SUM(E27:CJ27)</f>
        <v>420</v>
      </c>
      <c r="CV27" s="776">
        <f>35*12*D26</f>
        <v>420</v>
      </c>
      <c r="CW27" s="777">
        <f>CU27-CV27</f>
        <v>0</v>
      </c>
    </row>
    <row r="28" spans="2:103" ht="18" x14ac:dyDescent="0.3">
      <c r="B28" s="310">
        <v>10</v>
      </c>
      <c r="C28" s="310" t="s">
        <v>105</v>
      </c>
      <c r="D28" s="558">
        <v>0.8</v>
      </c>
      <c r="E28" s="399" t="s">
        <v>40</v>
      </c>
      <c r="F28" s="427"/>
      <c r="G28" s="400" t="s">
        <v>40</v>
      </c>
      <c r="H28" s="400" t="s">
        <v>40</v>
      </c>
      <c r="I28" s="680"/>
      <c r="J28" s="428"/>
      <c r="K28" s="429"/>
      <c r="L28" s="161" t="s">
        <v>28</v>
      </c>
      <c r="M28" s="162" t="s">
        <v>28</v>
      </c>
      <c r="N28" s="400" t="s">
        <v>40</v>
      </c>
      <c r="O28" s="678"/>
      <c r="P28" s="559"/>
      <c r="Q28" s="179" t="s">
        <v>48</v>
      </c>
      <c r="R28" s="181" t="s">
        <v>48</v>
      </c>
      <c r="S28" s="161" t="s">
        <v>28</v>
      </c>
      <c r="T28" s="162" t="s">
        <v>28</v>
      </c>
      <c r="U28" s="442"/>
      <c r="V28" s="678"/>
      <c r="W28" s="415" t="s">
        <v>28</v>
      </c>
      <c r="X28" s="443"/>
      <c r="Y28" s="444"/>
      <c r="Z28" s="685"/>
      <c r="AA28" s="686"/>
      <c r="AB28" s="470" t="s">
        <v>67</v>
      </c>
      <c r="AC28" s="470" t="s">
        <v>67</v>
      </c>
      <c r="AD28" s="559"/>
      <c r="AE28" s="131" t="s">
        <v>50</v>
      </c>
      <c r="AF28" s="132" t="s">
        <v>50</v>
      </c>
      <c r="AG28" s="453"/>
      <c r="AH28" s="400" t="s">
        <v>40</v>
      </c>
      <c r="AI28" s="679"/>
      <c r="AJ28" s="400" t="s">
        <v>40</v>
      </c>
      <c r="AK28" s="403" t="s">
        <v>40</v>
      </c>
      <c r="AL28" s="454"/>
      <c r="AM28" s="455"/>
      <c r="AN28" s="677"/>
      <c r="AO28" s="678"/>
      <c r="AP28" s="561"/>
      <c r="AQ28" s="162" t="s">
        <v>28</v>
      </c>
      <c r="AR28" s="415" t="s">
        <v>28</v>
      </c>
      <c r="AS28" s="179" t="s">
        <v>48</v>
      </c>
      <c r="AT28" s="181" t="s">
        <v>48</v>
      </c>
      <c r="AU28" s="461"/>
      <c r="AV28" s="401"/>
      <c r="AW28" s="783" t="s">
        <v>40</v>
      </c>
      <c r="AX28" s="779" t="s">
        <v>40</v>
      </c>
      <c r="AY28" s="779" t="s">
        <v>40</v>
      </c>
      <c r="AZ28" s="462"/>
      <c r="BA28" s="463"/>
      <c r="BB28" s="161" t="s">
        <v>28</v>
      </c>
      <c r="BC28" s="162" t="s">
        <v>28</v>
      </c>
      <c r="BD28" s="162" t="s">
        <v>28</v>
      </c>
      <c r="BE28" s="162" t="s">
        <v>28</v>
      </c>
      <c r="BF28" s="562"/>
      <c r="BG28" s="179" t="s">
        <v>48</v>
      </c>
      <c r="BH28" s="181" t="s">
        <v>48</v>
      </c>
      <c r="BI28" s="461"/>
      <c r="BJ28" s="470" t="s">
        <v>67</v>
      </c>
      <c r="BK28" s="470" t="s">
        <v>67</v>
      </c>
      <c r="BL28" s="686"/>
      <c r="BM28" s="687"/>
      <c r="BN28" s="428"/>
      <c r="BO28" s="429"/>
      <c r="BP28" s="399" t="s">
        <v>40</v>
      </c>
      <c r="BQ28" s="400" t="s">
        <v>40</v>
      </c>
      <c r="BR28" s="401"/>
      <c r="BS28" s="402"/>
      <c r="BT28" s="470" t="s">
        <v>67</v>
      </c>
      <c r="BU28" s="404" t="s">
        <v>50</v>
      </c>
      <c r="BV28" s="405" t="s">
        <v>50</v>
      </c>
      <c r="BW28" s="783" t="s">
        <v>40</v>
      </c>
      <c r="BX28" s="414"/>
      <c r="BY28" s="401"/>
      <c r="BZ28" s="162" t="s">
        <v>28</v>
      </c>
      <c r="CA28" s="415" t="s">
        <v>28</v>
      </c>
      <c r="CB28" s="416"/>
      <c r="CC28" s="417"/>
      <c r="CD28" s="161" t="s">
        <v>28</v>
      </c>
      <c r="CE28" s="162" t="s">
        <v>28</v>
      </c>
      <c r="CF28" s="679"/>
      <c r="CG28" s="402"/>
      <c r="CH28" s="401"/>
      <c r="CI28" s="179" t="s">
        <v>48</v>
      </c>
      <c r="CJ28" s="181" t="s">
        <v>48</v>
      </c>
      <c r="CK28" s="762">
        <f>COUNTIF($E28:$CJ28,"M")</f>
        <v>15</v>
      </c>
      <c r="CL28" s="763"/>
      <c r="CM28" s="764"/>
      <c r="CN28" s="765"/>
      <c r="CO28" s="765"/>
      <c r="CP28" s="766">
        <f>COUNTIF($E28:$CJ28,"S")</f>
        <v>13</v>
      </c>
      <c r="CQ28" s="767">
        <f>COUNTIF($E28:$CJ28,"X")</f>
        <v>5</v>
      </c>
      <c r="CR28" s="762">
        <f>COUNTIF($E28:$CJ28,"Mw")</f>
        <v>8</v>
      </c>
      <c r="CS28" s="768">
        <f>COUNTIF($E28:$CJ28,"Sw")</f>
        <v>4</v>
      </c>
      <c r="CT28" s="769">
        <v>10</v>
      </c>
      <c r="CU28" s="770"/>
      <c r="CV28" s="771"/>
      <c r="CW28" s="772"/>
    </row>
    <row r="29" spans="2:103" ht="18" x14ac:dyDescent="0.3">
      <c r="B29" s="600"/>
      <c r="C29" s="600"/>
      <c r="D29" s="601"/>
      <c r="E29" s="432">
        <v>7.5</v>
      </c>
      <c r="F29" s="433"/>
      <c r="G29" s="434">
        <v>7.5</v>
      </c>
      <c r="H29" s="434">
        <v>7.5</v>
      </c>
      <c r="I29" s="684"/>
      <c r="J29" s="436"/>
      <c r="K29" s="437"/>
      <c r="L29" s="445">
        <v>7.5</v>
      </c>
      <c r="M29" s="420">
        <v>7.5</v>
      </c>
      <c r="N29" s="434">
        <v>7.5</v>
      </c>
      <c r="O29" s="682"/>
      <c r="P29" s="576"/>
      <c r="Q29" s="503">
        <v>7.5</v>
      </c>
      <c r="R29" s="575">
        <v>7.5</v>
      </c>
      <c r="S29" s="445">
        <v>7.5</v>
      </c>
      <c r="T29" s="420">
        <v>7.5</v>
      </c>
      <c r="U29" s="446"/>
      <c r="V29" s="682"/>
      <c r="W29" s="421">
        <v>7.5</v>
      </c>
      <c r="X29" s="447"/>
      <c r="Y29" s="448"/>
      <c r="Z29" s="688"/>
      <c r="AA29" s="689"/>
      <c r="AB29" s="246">
        <v>7.5</v>
      </c>
      <c r="AC29" s="246">
        <v>7.5</v>
      </c>
      <c r="AD29" s="576"/>
      <c r="AE29" s="125">
        <v>7.5</v>
      </c>
      <c r="AF29" s="126">
        <v>7.5</v>
      </c>
      <c r="AG29" s="456"/>
      <c r="AH29" s="434">
        <v>7.5</v>
      </c>
      <c r="AI29" s="683"/>
      <c r="AJ29" s="434">
        <v>7.5</v>
      </c>
      <c r="AK29" s="435">
        <v>7.5</v>
      </c>
      <c r="AL29" s="457"/>
      <c r="AM29" s="458"/>
      <c r="AN29" s="681"/>
      <c r="AO29" s="682"/>
      <c r="AP29" s="446"/>
      <c r="AQ29" s="420">
        <v>7.5</v>
      </c>
      <c r="AR29" s="421">
        <v>7.5</v>
      </c>
      <c r="AS29" s="503">
        <v>7.5</v>
      </c>
      <c r="AT29" s="575">
        <v>7.5</v>
      </c>
      <c r="AU29" s="464"/>
      <c r="AV29" s="465"/>
      <c r="AW29" s="784">
        <v>7.5</v>
      </c>
      <c r="AX29" s="781">
        <v>7.5</v>
      </c>
      <c r="AY29" s="781">
        <v>7.5</v>
      </c>
      <c r="AZ29" s="466"/>
      <c r="BA29" s="467"/>
      <c r="BB29" s="445">
        <v>7.5</v>
      </c>
      <c r="BC29" s="420">
        <v>7.5</v>
      </c>
      <c r="BD29" s="420">
        <v>7.5</v>
      </c>
      <c r="BE29" s="420">
        <v>7.5</v>
      </c>
      <c r="BF29" s="577"/>
      <c r="BG29" s="503">
        <v>7.5</v>
      </c>
      <c r="BH29" s="575">
        <v>7.5</v>
      </c>
      <c r="BI29" s="464"/>
      <c r="BJ29" s="246">
        <v>7.5</v>
      </c>
      <c r="BK29" s="246">
        <v>7.5</v>
      </c>
      <c r="BL29" s="689"/>
      <c r="BM29" s="690"/>
      <c r="BN29" s="456"/>
      <c r="BO29" s="473"/>
      <c r="BP29" s="432">
        <v>7.5</v>
      </c>
      <c r="BQ29" s="434">
        <v>7.5</v>
      </c>
      <c r="BR29" s="465"/>
      <c r="BS29" s="574"/>
      <c r="BT29" s="246">
        <v>7.5</v>
      </c>
      <c r="BU29" s="334">
        <v>7.5</v>
      </c>
      <c r="BV29" s="247">
        <v>7.5</v>
      </c>
      <c r="BW29" s="784">
        <v>7.5</v>
      </c>
      <c r="BX29" s="419"/>
      <c r="BY29" s="465"/>
      <c r="BZ29" s="420">
        <v>7.5</v>
      </c>
      <c r="CA29" s="421">
        <v>7.5</v>
      </c>
      <c r="CB29" s="422"/>
      <c r="CC29" s="423"/>
      <c r="CD29" s="445">
        <v>7.5</v>
      </c>
      <c r="CE29" s="420">
        <v>7.5</v>
      </c>
      <c r="CF29" s="683"/>
      <c r="CG29" s="574"/>
      <c r="CH29" s="465"/>
      <c r="CI29" s="503">
        <v>7.5</v>
      </c>
      <c r="CJ29" s="575">
        <v>7.5</v>
      </c>
      <c r="CK29" s="749"/>
      <c r="CL29" s="750"/>
      <c r="CM29" s="751"/>
      <c r="CN29" s="752"/>
      <c r="CO29" s="752"/>
      <c r="CP29" s="753"/>
      <c r="CQ29" s="754"/>
      <c r="CR29" s="749"/>
      <c r="CS29" s="755"/>
      <c r="CT29" s="756"/>
      <c r="CU29" s="775">
        <f>SUM(E29:CJ29)</f>
        <v>337.5</v>
      </c>
      <c r="CV29" s="776">
        <f>35*12*D28</f>
        <v>336</v>
      </c>
      <c r="CW29" s="777">
        <f>CU29-CV29</f>
        <v>1.5</v>
      </c>
    </row>
    <row r="30" spans="2:103" ht="18" x14ac:dyDescent="0.3">
      <c r="B30" s="310">
        <v>11</v>
      </c>
      <c r="C30" s="310" t="s">
        <v>119</v>
      </c>
      <c r="D30" s="558">
        <v>0.5</v>
      </c>
      <c r="E30" s="677"/>
      <c r="F30" s="678"/>
      <c r="G30" s="761" t="s">
        <v>28</v>
      </c>
      <c r="H30" s="402"/>
      <c r="I30" s="401"/>
      <c r="J30" s="179" t="s">
        <v>48</v>
      </c>
      <c r="K30" s="181" t="s">
        <v>48</v>
      </c>
      <c r="L30" s="399" t="s">
        <v>40</v>
      </c>
      <c r="M30" s="427"/>
      <c r="N30" s="415" t="s">
        <v>28</v>
      </c>
      <c r="O30" s="703"/>
      <c r="P30" s="680"/>
      <c r="Q30" s="428"/>
      <c r="R30" s="429"/>
      <c r="S30" s="787" t="s">
        <v>40</v>
      </c>
      <c r="T30" s="678"/>
      <c r="U30" s="162" t="s">
        <v>28</v>
      </c>
      <c r="V30" s="787" t="s">
        <v>40</v>
      </c>
      <c r="W30" s="559"/>
      <c r="X30" s="179" t="s">
        <v>48</v>
      </c>
      <c r="Y30" s="181" t="s">
        <v>48</v>
      </c>
      <c r="Z30" s="161" t="s">
        <v>28</v>
      </c>
      <c r="AA30" s="162" t="s">
        <v>28</v>
      </c>
      <c r="AB30" s="442"/>
      <c r="AC30" s="678"/>
      <c r="AD30" s="697"/>
      <c r="AE30" s="443"/>
      <c r="AF30" s="444"/>
      <c r="AG30" s="685"/>
      <c r="AH30" s="686"/>
      <c r="AI30" s="686"/>
      <c r="AJ30" s="686"/>
      <c r="AK30" s="559"/>
      <c r="AL30" s="131" t="s">
        <v>50</v>
      </c>
      <c r="AM30" s="132" t="s">
        <v>50</v>
      </c>
      <c r="AN30" s="453"/>
      <c r="AO30" s="400" t="s">
        <v>40</v>
      </c>
      <c r="AP30" s="679"/>
      <c r="AQ30" s="716"/>
      <c r="AR30" s="680"/>
      <c r="AS30" s="454"/>
      <c r="AT30" s="455"/>
      <c r="AU30" s="677"/>
      <c r="AV30" s="779" t="s">
        <v>40</v>
      </c>
      <c r="AW30" s="561"/>
      <c r="AX30" s="678"/>
      <c r="AY30" s="415" t="s">
        <v>28</v>
      </c>
      <c r="AZ30" s="179" t="s">
        <v>48</v>
      </c>
      <c r="BA30" s="181" t="s">
        <v>48</v>
      </c>
      <c r="BB30" s="461"/>
      <c r="BC30" s="401"/>
      <c r="BD30" s="718"/>
      <c r="BE30" s="678"/>
      <c r="BF30" s="415" t="s">
        <v>28</v>
      </c>
      <c r="BG30" s="462"/>
      <c r="BH30" s="463"/>
      <c r="BI30" s="677"/>
      <c r="BJ30" s="678"/>
      <c r="BK30" s="162" t="s">
        <v>28</v>
      </c>
      <c r="BL30" s="678"/>
      <c r="BM30" s="562"/>
      <c r="BN30" s="179" t="s">
        <v>48</v>
      </c>
      <c r="BO30" s="181" t="s">
        <v>48</v>
      </c>
      <c r="BP30" s="461"/>
      <c r="BQ30" s="686"/>
      <c r="BR30" s="686"/>
      <c r="BS30" s="686"/>
      <c r="BT30" s="687"/>
      <c r="BU30" s="428"/>
      <c r="BV30" s="429"/>
      <c r="BW30" s="783"/>
      <c r="BX30" s="783" t="s">
        <v>40</v>
      </c>
      <c r="BY30" s="401"/>
      <c r="BZ30" s="402"/>
      <c r="CA30" s="680"/>
      <c r="CB30" s="404" t="s">
        <v>50</v>
      </c>
      <c r="CC30" s="405" t="s">
        <v>50</v>
      </c>
      <c r="CD30" s="413"/>
      <c r="CE30" s="414"/>
      <c r="CF30" s="162" t="s">
        <v>28</v>
      </c>
      <c r="CG30" s="678"/>
      <c r="CH30" s="415" t="s">
        <v>28</v>
      </c>
      <c r="CI30" s="416"/>
      <c r="CJ30" s="417"/>
      <c r="CK30" s="762">
        <f>COUNTIF($E30:$CJ30,"M")</f>
        <v>10</v>
      </c>
      <c r="CL30" s="763"/>
      <c r="CM30" s="764"/>
      <c r="CN30" s="765"/>
      <c r="CO30" s="765"/>
      <c r="CP30" s="766">
        <f>COUNTIF($E30:$CJ30,"S")</f>
        <v>6</v>
      </c>
      <c r="CQ30" s="767">
        <f>COUNTIF($E30:$CJ30,"X")</f>
        <v>0</v>
      </c>
      <c r="CR30" s="762">
        <f>COUNTIF($E30:$CJ30,"Mw")</f>
        <v>8</v>
      </c>
      <c r="CS30" s="768">
        <f>COUNTIF($E30:$CJ30,"Sw")</f>
        <v>4</v>
      </c>
      <c r="CT30" s="769">
        <v>11</v>
      </c>
      <c r="CU30" s="770"/>
      <c r="CV30" s="771"/>
      <c r="CW30" s="772"/>
    </row>
    <row r="31" spans="2:103" ht="18" x14ac:dyDescent="0.3">
      <c r="B31" s="600"/>
      <c r="C31" s="600"/>
      <c r="D31" s="601"/>
      <c r="E31" s="681"/>
      <c r="F31" s="682"/>
      <c r="G31" s="774">
        <v>7.5</v>
      </c>
      <c r="H31" s="574"/>
      <c r="I31" s="465"/>
      <c r="J31" s="503">
        <v>7.5</v>
      </c>
      <c r="K31" s="575">
        <v>7.5</v>
      </c>
      <c r="L31" s="432">
        <v>7.5</v>
      </c>
      <c r="M31" s="433"/>
      <c r="N31" s="421">
        <v>7.5</v>
      </c>
      <c r="O31" s="704"/>
      <c r="P31" s="684"/>
      <c r="Q31" s="436"/>
      <c r="R31" s="437"/>
      <c r="S31" s="789">
        <v>7.5</v>
      </c>
      <c r="T31" s="682"/>
      <c r="U31" s="420">
        <v>7.5</v>
      </c>
      <c r="V31" s="789">
        <v>7.5</v>
      </c>
      <c r="W31" s="576"/>
      <c r="X31" s="503">
        <v>7.5</v>
      </c>
      <c r="Y31" s="575">
        <v>7.5</v>
      </c>
      <c r="Z31" s="445">
        <v>7.5</v>
      </c>
      <c r="AA31" s="420">
        <v>7.5</v>
      </c>
      <c r="AB31" s="446"/>
      <c r="AC31" s="682"/>
      <c r="AD31" s="699"/>
      <c r="AE31" s="447"/>
      <c r="AF31" s="448"/>
      <c r="AG31" s="688"/>
      <c r="AH31" s="689"/>
      <c r="AI31" s="689"/>
      <c r="AJ31" s="689"/>
      <c r="AK31" s="576"/>
      <c r="AL31" s="125">
        <v>7.5</v>
      </c>
      <c r="AM31" s="126">
        <v>7.5</v>
      </c>
      <c r="AN31" s="456"/>
      <c r="AO31" s="434">
        <v>7.5</v>
      </c>
      <c r="AP31" s="683"/>
      <c r="AQ31" s="717"/>
      <c r="AR31" s="684"/>
      <c r="AS31" s="457"/>
      <c r="AT31" s="458"/>
      <c r="AU31" s="681"/>
      <c r="AV31" s="781">
        <v>7.5</v>
      </c>
      <c r="AW31" s="446"/>
      <c r="AX31" s="682"/>
      <c r="AY31" s="421">
        <v>7.5</v>
      </c>
      <c r="AZ31" s="503">
        <v>7.5</v>
      </c>
      <c r="BA31" s="575">
        <v>7.5</v>
      </c>
      <c r="BB31" s="464"/>
      <c r="BC31" s="465"/>
      <c r="BD31" s="719"/>
      <c r="BE31" s="682"/>
      <c r="BF31" s="421">
        <v>7.5</v>
      </c>
      <c r="BG31" s="466"/>
      <c r="BH31" s="467"/>
      <c r="BI31" s="681"/>
      <c r="BJ31" s="682"/>
      <c r="BK31" s="420">
        <v>7.5</v>
      </c>
      <c r="BL31" s="682"/>
      <c r="BM31" s="577"/>
      <c r="BN31" s="503">
        <v>7.5</v>
      </c>
      <c r="BO31" s="575">
        <v>7.5</v>
      </c>
      <c r="BP31" s="464"/>
      <c r="BQ31" s="689"/>
      <c r="BR31" s="689"/>
      <c r="BS31" s="689"/>
      <c r="BT31" s="690"/>
      <c r="BU31" s="456"/>
      <c r="BV31" s="473"/>
      <c r="BW31" s="784"/>
      <c r="BX31" s="784">
        <v>7.5</v>
      </c>
      <c r="BY31" s="465"/>
      <c r="BZ31" s="574"/>
      <c r="CA31" s="684"/>
      <c r="CB31" s="334">
        <v>7.5</v>
      </c>
      <c r="CC31" s="247">
        <v>7.5</v>
      </c>
      <c r="CD31" s="418"/>
      <c r="CE31" s="419"/>
      <c r="CF31" s="420">
        <v>7.5</v>
      </c>
      <c r="CG31" s="682"/>
      <c r="CH31" s="421">
        <v>7.5</v>
      </c>
      <c r="CI31" s="422"/>
      <c r="CJ31" s="423"/>
      <c r="CK31" s="749"/>
      <c r="CL31" s="750"/>
      <c r="CM31" s="751"/>
      <c r="CN31" s="752"/>
      <c r="CO31" s="752"/>
      <c r="CP31" s="753"/>
      <c r="CQ31" s="754"/>
      <c r="CR31" s="749"/>
      <c r="CS31" s="755"/>
      <c r="CT31" s="756"/>
      <c r="CU31" s="775">
        <f>SUM(E31:CJ31)</f>
        <v>210</v>
      </c>
      <c r="CV31" s="776">
        <f>35*12*D30</f>
        <v>210</v>
      </c>
      <c r="CW31" s="777">
        <f>CU31-CV31</f>
        <v>0</v>
      </c>
    </row>
    <row r="32" spans="2:103" ht="18" x14ac:dyDescent="0.3">
      <c r="B32" s="310">
        <v>12</v>
      </c>
      <c r="C32" s="310" t="s">
        <v>102</v>
      </c>
      <c r="D32" s="558">
        <v>0.2</v>
      </c>
      <c r="E32" s="413"/>
      <c r="F32" s="414"/>
      <c r="G32" s="698"/>
      <c r="H32" s="678"/>
      <c r="I32" s="697"/>
      <c r="J32" s="416"/>
      <c r="K32" s="417"/>
      <c r="L32" s="677"/>
      <c r="M32" s="678"/>
      <c r="N32" s="679"/>
      <c r="O32" s="402"/>
      <c r="P32" s="401"/>
      <c r="Q32" s="179" t="s">
        <v>48</v>
      </c>
      <c r="R32" s="181" t="s">
        <v>48</v>
      </c>
      <c r="S32" s="705"/>
      <c r="T32" s="427"/>
      <c r="U32" s="679"/>
      <c r="V32" s="703"/>
      <c r="W32" s="680"/>
      <c r="X32" s="428"/>
      <c r="Y32" s="429"/>
      <c r="Z32" s="677"/>
      <c r="AA32" s="678"/>
      <c r="AB32" s="698"/>
      <c r="AC32" s="678"/>
      <c r="AD32" s="559"/>
      <c r="AE32" s="179" t="s">
        <v>48</v>
      </c>
      <c r="AF32" s="181" t="s">
        <v>48</v>
      </c>
      <c r="AG32" s="677"/>
      <c r="AH32" s="678"/>
      <c r="AI32" s="442"/>
      <c r="AJ32" s="678"/>
      <c r="AK32" s="697"/>
      <c r="AL32" s="443"/>
      <c r="AM32" s="444"/>
      <c r="AN32" s="685"/>
      <c r="AO32" s="686"/>
      <c r="AP32" s="686"/>
      <c r="AQ32" s="686"/>
      <c r="AR32" s="559"/>
      <c r="AS32" s="131" t="s">
        <v>50</v>
      </c>
      <c r="AT32" s="132" t="s">
        <v>50</v>
      </c>
      <c r="AU32" s="453"/>
      <c r="AV32" s="703"/>
      <c r="AW32" s="679"/>
      <c r="AX32" s="703"/>
      <c r="AY32" s="680"/>
      <c r="AZ32" s="454"/>
      <c r="BA32" s="455"/>
      <c r="BB32" s="677"/>
      <c r="BC32" s="678"/>
      <c r="BD32" s="561"/>
      <c r="BE32" s="678"/>
      <c r="BF32" s="697"/>
      <c r="BG32" s="179" t="s">
        <v>48</v>
      </c>
      <c r="BH32" s="181" t="s">
        <v>48</v>
      </c>
      <c r="BI32" s="461"/>
      <c r="BJ32" s="401"/>
      <c r="BK32" s="703"/>
      <c r="BL32" s="678"/>
      <c r="BM32" s="697"/>
      <c r="BN32" s="462"/>
      <c r="BO32" s="463"/>
      <c r="BP32" s="677"/>
      <c r="BQ32" s="678"/>
      <c r="BR32" s="703"/>
      <c r="BS32" s="678"/>
      <c r="BT32" s="562"/>
      <c r="BU32" s="179" t="s">
        <v>48</v>
      </c>
      <c r="BV32" s="181" t="s">
        <v>48</v>
      </c>
      <c r="BW32" s="461"/>
      <c r="BX32" s="686"/>
      <c r="BY32" s="686"/>
      <c r="BZ32" s="686"/>
      <c r="CA32" s="687"/>
      <c r="CB32" s="428"/>
      <c r="CC32" s="429"/>
      <c r="CD32" s="705"/>
      <c r="CE32" s="790"/>
      <c r="CF32" s="401"/>
      <c r="CG32" s="402"/>
      <c r="CH32" s="680"/>
      <c r="CI32" s="404" t="s">
        <v>50</v>
      </c>
      <c r="CJ32" s="405" t="s">
        <v>50</v>
      </c>
      <c r="CK32" s="762">
        <f>COUNTIF($E32:$CJ32,"M")</f>
        <v>0</v>
      </c>
      <c r="CL32" s="763"/>
      <c r="CM32" s="764"/>
      <c r="CN32" s="765"/>
      <c r="CO32" s="765"/>
      <c r="CP32" s="766">
        <f>COUNTIF($E32:$CJ32,"S")</f>
        <v>0</v>
      </c>
      <c r="CQ32" s="767">
        <f>COUNTIF($E32:$CJ32,"X")</f>
        <v>0</v>
      </c>
      <c r="CR32" s="762">
        <f>COUNTIF($E32:$CJ32,"Mw")</f>
        <v>8</v>
      </c>
      <c r="CS32" s="768">
        <f>COUNTIF($E32:$CJ32,"Sw")</f>
        <v>4</v>
      </c>
      <c r="CT32" s="769"/>
      <c r="CU32" s="770"/>
      <c r="CV32" s="771"/>
      <c r="CW32" s="772"/>
    </row>
    <row r="33" spans="1:103" ht="18" x14ac:dyDescent="0.3">
      <c r="B33" s="238"/>
      <c r="C33" s="238"/>
      <c r="D33" s="605"/>
      <c r="E33" s="418"/>
      <c r="F33" s="419"/>
      <c r="G33" s="700"/>
      <c r="H33" s="682"/>
      <c r="I33" s="699"/>
      <c r="J33" s="422"/>
      <c r="K33" s="423"/>
      <c r="L33" s="681"/>
      <c r="M33" s="682"/>
      <c r="N33" s="683"/>
      <c r="O33" s="574"/>
      <c r="P33" s="465"/>
      <c r="Q33" s="503">
        <v>7.5</v>
      </c>
      <c r="R33" s="575">
        <v>7.5</v>
      </c>
      <c r="S33" s="706"/>
      <c r="T33" s="433"/>
      <c r="U33" s="683"/>
      <c r="V33" s="704"/>
      <c r="W33" s="684"/>
      <c r="X33" s="436"/>
      <c r="Y33" s="437"/>
      <c r="Z33" s="681"/>
      <c r="AA33" s="682"/>
      <c r="AB33" s="700"/>
      <c r="AC33" s="682"/>
      <c r="AD33" s="576"/>
      <c r="AE33" s="503">
        <v>7.5</v>
      </c>
      <c r="AF33" s="575">
        <v>7.5</v>
      </c>
      <c r="AG33" s="681"/>
      <c r="AH33" s="682"/>
      <c r="AI33" s="446"/>
      <c r="AJ33" s="682"/>
      <c r="AK33" s="699"/>
      <c r="AL33" s="447"/>
      <c r="AM33" s="448"/>
      <c r="AN33" s="688"/>
      <c r="AO33" s="689"/>
      <c r="AP33" s="689"/>
      <c r="AQ33" s="689"/>
      <c r="AR33" s="576"/>
      <c r="AS33" s="125">
        <v>7.5</v>
      </c>
      <c r="AT33" s="126">
        <v>7.5</v>
      </c>
      <c r="AU33" s="456"/>
      <c r="AV33" s="704"/>
      <c r="AW33" s="683"/>
      <c r="AX33" s="704"/>
      <c r="AY33" s="684"/>
      <c r="AZ33" s="457"/>
      <c r="BA33" s="458"/>
      <c r="BB33" s="681"/>
      <c r="BC33" s="682"/>
      <c r="BD33" s="446"/>
      <c r="BE33" s="682"/>
      <c r="BF33" s="699"/>
      <c r="BG33" s="503">
        <v>7.5</v>
      </c>
      <c r="BH33" s="575">
        <v>7.5</v>
      </c>
      <c r="BI33" s="464"/>
      <c r="BJ33" s="465"/>
      <c r="BK33" s="704"/>
      <c r="BL33" s="682"/>
      <c r="BM33" s="699"/>
      <c r="BN33" s="466"/>
      <c r="BO33" s="467"/>
      <c r="BP33" s="681"/>
      <c r="BQ33" s="682"/>
      <c r="BR33" s="704"/>
      <c r="BS33" s="682"/>
      <c r="BT33" s="577"/>
      <c r="BU33" s="503">
        <v>7.5</v>
      </c>
      <c r="BV33" s="575">
        <v>7.5</v>
      </c>
      <c r="BW33" s="464"/>
      <c r="BX33" s="689"/>
      <c r="BY33" s="689"/>
      <c r="BZ33" s="689"/>
      <c r="CA33" s="690"/>
      <c r="CB33" s="456"/>
      <c r="CC33" s="473"/>
      <c r="CD33" s="706"/>
      <c r="CE33" s="704"/>
      <c r="CF33" s="465"/>
      <c r="CG33" s="574"/>
      <c r="CH33" s="684"/>
      <c r="CI33" s="334">
        <v>7.5</v>
      </c>
      <c r="CJ33" s="247">
        <v>7.5</v>
      </c>
      <c r="CK33" s="749"/>
      <c r="CL33" s="750"/>
      <c r="CM33" s="751"/>
      <c r="CN33" s="752"/>
      <c r="CO33" s="752"/>
      <c r="CP33" s="753"/>
      <c r="CQ33" s="754"/>
      <c r="CR33" s="749"/>
      <c r="CS33" s="755"/>
      <c r="CT33" s="756"/>
      <c r="CU33" s="775">
        <f>SUM(E33:CJ33)</f>
        <v>90</v>
      </c>
      <c r="CV33" s="776">
        <f>35*12*D32</f>
        <v>84</v>
      </c>
      <c r="CW33" s="777">
        <f>CU33-CV33</f>
        <v>6</v>
      </c>
    </row>
    <row r="34" spans="1:103" ht="18" x14ac:dyDescent="0.3">
      <c r="B34" s="606"/>
      <c r="C34" s="607"/>
      <c r="D34" s="608" t="s">
        <v>120</v>
      </c>
      <c r="E34" s="609">
        <f t="shared" ref="E34:AJ34" si="0">E11+E13+E15+E17+E19+E21+E31+E33</f>
        <v>22.5</v>
      </c>
      <c r="F34" s="610">
        <f t="shared" si="0"/>
        <v>37.5</v>
      </c>
      <c r="G34" s="610">
        <f t="shared" si="0"/>
        <v>37.5</v>
      </c>
      <c r="H34" s="610">
        <f t="shared" si="0"/>
        <v>30</v>
      </c>
      <c r="I34" s="611">
        <f t="shared" si="0"/>
        <v>45</v>
      </c>
      <c r="J34" s="612">
        <f t="shared" si="0"/>
        <v>30</v>
      </c>
      <c r="K34" s="613">
        <f t="shared" si="0"/>
        <v>30</v>
      </c>
      <c r="L34" s="609">
        <f t="shared" si="0"/>
        <v>30</v>
      </c>
      <c r="M34" s="610">
        <f t="shared" si="0"/>
        <v>30</v>
      </c>
      <c r="N34" s="610">
        <f t="shared" si="0"/>
        <v>37.5</v>
      </c>
      <c r="O34" s="610">
        <f t="shared" si="0"/>
        <v>37.5</v>
      </c>
      <c r="P34" s="611">
        <f t="shared" si="0"/>
        <v>37.5</v>
      </c>
      <c r="Q34" s="612">
        <f t="shared" si="0"/>
        <v>30</v>
      </c>
      <c r="R34" s="613">
        <f t="shared" si="0"/>
        <v>30</v>
      </c>
      <c r="S34" s="609">
        <f t="shared" si="0"/>
        <v>30</v>
      </c>
      <c r="T34" s="610">
        <f t="shared" si="0"/>
        <v>30</v>
      </c>
      <c r="U34" s="610">
        <f t="shared" si="0"/>
        <v>45</v>
      </c>
      <c r="V34" s="610">
        <f t="shared" si="0"/>
        <v>37.5</v>
      </c>
      <c r="W34" s="611">
        <f t="shared" si="0"/>
        <v>30</v>
      </c>
      <c r="X34" s="612">
        <f t="shared" si="0"/>
        <v>30</v>
      </c>
      <c r="Y34" s="613">
        <f t="shared" si="0"/>
        <v>30</v>
      </c>
      <c r="Z34" s="609">
        <f t="shared" si="0"/>
        <v>37.5</v>
      </c>
      <c r="AA34" s="610">
        <f t="shared" si="0"/>
        <v>37.5</v>
      </c>
      <c r="AB34" s="610">
        <f t="shared" si="0"/>
        <v>37.5</v>
      </c>
      <c r="AC34" s="610">
        <f t="shared" si="0"/>
        <v>30</v>
      </c>
      <c r="AD34" s="611">
        <f t="shared" si="0"/>
        <v>30</v>
      </c>
      <c r="AE34" s="612">
        <f t="shared" si="0"/>
        <v>30</v>
      </c>
      <c r="AF34" s="613">
        <f t="shared" si="0"/>
        <v>30</v>
      </c>
      <c r="AG34" s="609">
        <f t="shared" si="0"/>
        <v>30</v>
      </c>
      <c r="AH34" s="610">
        <f t="shared" si="0"/>
        <v>30</v>
      </c>
      <c r="AI34" s="610">
        <f t="shared" si="0"/>
        <v>37.5</v>
      </c>
      <c r="AJ34" s="610">
        <f t="shared" si="0"/>
        <v>30</v>
      </c>
      <c r="AK34" s="611">
        <f t="shared" ref="AK34:BP34" si="1">AK11+AK13+AK15+AK17+AK19+AK21+AK31+AK33</f>
        <v>30</v>
      </c>
      <c r="AL34" s="612">
        <f t="shared" si="1"/>
        <v>30</v>
      </c>
      <c r="AM34" s="613">
        <f t="shared" si="1"/>
        <v>30</v>
      </c>
      <c r="AN34" s="609">
        <f t="shared" si="1"/>
        <v>37.5</v>
      </c>
      <c r="AO34" s="610">
        <f t="shared" si="1"/>
        <v>37.5</v>
      </c>
      <c r="AP34" s="610">
        <f t="shared" si="1"/>
        <v>30</v>
      </c>
      <c r="AQ34" s="610">
        <f t="shared" si="1"/>
        <v>30</v>
      </c>
      <c r="AR34" s="611">
        <f t="shared" si="1"/>
        <v>30</v>
      </c>
      <c r="AS34" s="612">
        <f t="shared" si="1"/>
        <v>30</v>
      </c>
      <c r="AT34" s="613">
        <f t="shared" si="1"/>
        <v>30</v>
      </c>
      <c r="AU34" s="614">
        <f t="shared" si="1"/>
        <v>37.5</v>
      </c>
      <c r="AV34" s="609">
        <f t="shared" si="1"/>
        <v>37.5</v>
      </c>
      <c r="AW34" s="610">
        <f t="shared" si="1"/>
        <v>37.5</v>
      </c>
      <c r="AX34" s="610">
        <f t="shared" si="1"/>
        <v>37.5</v>
      </c>
      <c r="AY34" s="611">
        <f t="shared" si="1"/>
        <v>30</v>
      </c>
      <c r="AZ34" s="612">
        <f t="shared" si="1"/>
        <v>30</v>
      </c>
      <c r="BA34" s="613">
        <f t="shared" si="1"/>
        <v>30</v>
      </c>
      <c r="BB34" s="609">
        <f t="shared" si="1"/>
        <v>37.5</v>
      </c>
      <c r="BC34" s="610">
        <f t="shared" si="1"/>
        <v>37.5</v>
      </c>
      <c r="BD34" s="610">
        <f t="shared" si="1"/>
        <v>37.5</v>
      </c>
      <c r="BE34" s="610">
        <f t="shared" si="1"/>
        <v>37.5</v>
      </c>
      <c r="BF34" s="611">
        <f t="shared" si="1"/>
        <v>30</v>
      </c>
      <c r="BG34" s="612">
        <f t="shared" si="1"/>
        <v>30</v>
      </c>
      <c r="BH34" s="613">
        <f t="shared" si="1"/>
        <v>30</v>
      </c>
      <c r="BI34" s="609">
        <f t="shared" ref="BI34:CJ34" si="2">BI11+BI13+BI19+BI15+BI17+BI33</f>
        <v>30</v>
      </c>
      <c r="BJ34" s="610">
        <f t="shared" si="2"/>
        <v>37.5</v>
      </c>
      <c r="BK34" s="610">
        <f t="shared" si="2"/>
        <v>22.5</v>
      </c>
      <c r="BL34" s="610">
        <f t="shared" si="2"/>
        <v>37.5</v>
      </c>
      <c r="BM34" s="611">
        <f t="shared" si="2"/>
        <v>22.5</v>
      </c>
      <c r="BN34" s="612">
        <f t="shared" si="2"/>
        <v>22.5</v>
      </c>
      <c r="BO34" s="613">
        <f t="shared" si="2"/>
        <v>22.5</v>
      </c>
      <c r="BP34" s="609">
        <f t="shared" si="2"/>
        <v>22.5</v>
      </c>
      <c r="BQ34" s="610">
        <f t="shared" si="2"/>
        <v>30</v>
      </c>
      <c r="BR34" s="610">
        <f t="shared" si="2"/>
        <v>22.5</v>
      </c>
      <c r="BS34" s="610">
        <f t="shared" si="2"/>
        <v>37.5</v>
      </c>
      <c r="BT34" s="611">
        <f t="shared" si="2"/>
        <v>30</v>
      </c>
      <c r="BU34" s="612">
        <f t="shared" si="2"/>
        <v>22.5</v>
      </c>
      <c r="BV34" s="613">
        <f t="shared" si="2"/>
        <v>22.5</v>
      </c>
      <c r="BW34" s="609">
        <f t="shared" si="2"/>
        <v>22.5</v>
      </c>
      <c r="BX34" s="610">
        <f t="shared" si="2"/>
        <v>30</v>
      </c>
      <c r="BY34" s="610">
        <f t="shared" si="2"/>
        <v>30</v>
      </c>
      <c r="BZ34" s="610">
        <f t="shared" si="2"/>
        <v>30</v>
      </c>
      <c r="CA34" s="611">
        <f t="shared" si="2"/>
        <v>30</v>
      </c>
      <c r="CB34" s="612">
        <f t="shared" si="2"/>
        <v>22.5</v>
      </c>
      <c r="CC34" s="613">
        <f t="shared" si="2"/>
        <v>22.5</v>
      </c>
      <c r="CD34" s="609">
        <f t="shared" si="2"/>
        <v>15</v>
      </c>
      <c r="CE34" s="610">
        <f t="shared" si="2"/>
        <v>30</v>
      </c>
      <c r="CF34" s="610">
        <f t="shared" si="2"/>
        <v>30</v>
      </c>
      <c r="CG34" s="610">
        <f t="shared" si="2"/>
        <v>30</v>
      </c>
      <c r="CH34" s="611">
        <f t="shared" si="2"/>
        <v>37.5</v>
      </c>
      <c r="CI34" s="612">
        <f t="shared" si="2"/>
        <v>22.5</v>
      </c>
      <c r="CJ34" s="613">
        <f t="shared" si="2"/>
        <v>22.5</v>
      </c>
      <c r="CK34" s="615"/>
      <c r="CL34" s="616"/>
      <c r="CM34" s="617"/>
      <c r="CN34" s="618"/>
      <c r="CO34" s="618"/>
      <c r="CP34" s="619"/>
      <c r="CQ34" s="616"/>
      <c r="CR34" s="616"/>
      <c r="CS34" s="620"/>
      <c r="CT34" s="621"/>
      <c r="CU34" s="393"/>
      <c r="CV34" s="622"/>
      <c r="CW34" s="623"/>
    </row>
    <row r="35" spans="1:103" ht="18" x14ac:dyDescent="0.3">
      <c r="A35" s="624"/>
      <c r="B35" s="408"/>
      <c r="C35" s="179">
        <v>4</v>
      </c>
      <c r="D35" s="179" t="s">
        <v>28</v>
      </c>
      <c r="E35" s="179">
        <f>COUNTIF(E10:E33,"M")</f>
        <v>4</v>
      </c>
      <c r="F35" s="547">
        <f>COUNTIF(F10:F33,"M")</f>
        <v>4</v>
      </c>
      <c r="G35" s="547">
        <f>COUNTIF(G10:G33,"M")</f>
        <v>4</v>
      </c>
      <c r="H35" s="720">
        <f>COUNTIF(H10:H33,"M")</f>
        <v>4</v>
      </c>
      <c r="I35" s="547">
        <f>COUNTIF(I10:I33,"M")</f>
        <v>4</v>
      </c>
      <c r="J35" s="625"/>
      <c r="K35" s="626"/>
      <c r="L35" s="547">
        <f>COUNTIF(L10:L33,"M")</f>
        <v>4</v>
      </c>
      <c r="M35" s="547">
        <f>COUNTIF(M10:M33,"M")</f>
        <v>4</v>
      </c>
      <c r="N35" s="547">
        <f>COUNTIF(N10:N33,"M")</f>
        <v>4</v>
      </c>
      <c r="O35" s="720">
        <f>COUNTIF(O10:O33,"M")</f>
        <v>4</v>
      </c>
      <c r="P35" s="547">
        <f>COUNTIF(P10:P33,"M")</f>
        <v>4</v>
      </c>
      <c r="Q35" s="625"/>
      <c r="R35" s="626"/>
      <c r="S35" s="547">
        <f>COUNTIF(S10:S33,"M")</f>
        <v>4</v>
      </c>
      <c r="T35" s="547">
        <f>COUNTIF(T10:T33,"M")</f>
        <v>4</v>
      </c>
      <c r="U35" s="547">
        <f>COUNTIF(U10:U33,"M")</f>
        <v>4</v>
      </c>
      <c r="V35" s="547">
        <f>COUNTIF(V10:V33,"M")</f>
        <v>4</v>
      </c>
      <c r="W35" s="547">
        <f>COUNTIF(W10:W33,"M")</f>
        <v>4</v>
      </c>
      <c r="X35" s="625"/>
      <c r="Y35" s="626"/>
      <c r="Z35" s="547">
        <f>COUNTIF(Z10:Z33,"M")</f>
        <v>4</v>
      </c>
      <c r="AA35" s="547">
        <f>COUNTIF(AA10:AA33,"M")</f>
        <v>4</v>
      </c>
      <c r="AB35" s="547">
        <f>COUNTIF(AB10:AB33,"M")</f>
        <v>4</v>
      </c>
      <c r="AC35" s="547">
        <f>COUNTIF(AC10:AC33,"M")</f>
        <v>4</v>
      </c>
      <c r="AD35" s="547">
        <f>COUNTIF(AD10:AD33,"M")</f>
        <v>4</v>
      </c>
      <c r="AE35" s="625"/>
      <c r="AF35" s="626"/>
      <c r="AG35" s="547">
        <f>COUNTIF(AG10:AG33,"M")</f>
        <v>4</v>
      </c>
      <c r="AH35" s="547">
        <f>COUNTIF(AH10:AH33,"M")</f>
        <v>4</v>
      </c>
      <c r="AI35" s="547">
        <f>COUNTIF(AI10:AI33,"M")</f>
        <v>4</v>
      </c>
      <c r="AJ35" s="791">
        <f>COUNTIF(AJ10:AJ33,"M")</f>
        <v>4</v>
      </c>
      <c r="AK35" s="547">
        <f>COUNTIF(AK10:AK33,"M")</f>
        <v>4</v>
      </c>
      <c r="AL35" s="625"/>
      <c r="AM35" s="626"/>
      <c r="AN35" s="547">
        <f>COUNTIF(AN10:AN33,"M")</f>
        <v>4</v>
      </c>
      <c r="AO35" s="547">
        <f>COUNTIF(AO10:AO33,"M")</f>
        <v>4</v>
      </c>
      <c r="AP35" s="547">
        <f>COUNTIF(AP10:AP33,"M")</f>
        <v>4</v>
      </c>
      <c r="AQ35" s="791">
        <f>COUNTIF(AQ10:AQ33,"M")</f>
        <v>4</v>
      </c>
      <c r="AR35" s="547">
        <f>COUNTIF(AR10:AR33,"M")</f>
        <v>4</v>
      </c>
      <c r="AS35" s="625"/>
      <c r="AT35" s="626"/>
      <c r="AU35" s="547">
        <f>COUNTIF(AU10:AU33,"M")</f>
        <v>4</v>
      </c>
      <c r="AV35" s="547">
        <f>COUNTIF(AV10:AV33,"M")</f>
        <v>4</v>
      </c>
      <c r="AW35" s="547">
        <f>COUNTIF(AW10:AW33,"M")</f>
        <v>4</v>
      </c>
      <c r="AX35" s="720">
        <f>COUNTIF(AX10:AX33,"M")</f>
        <v>4</v>
      </c>
      <c r="AY35" s="547">
        <f>COUNTIF(AY10:AY33,"M")</f>
        <v>4</v>
      </c>
      <c r="AZ35" s="625"/>
      <c r="BA35" s="626"/>
      <c r="BB35" s="547">
        <f>COUNTIF(BB10:BB33,"M")</f>
        <v>4</v>
      </c>
      <c r="BC35" s="547">
        <f>COUNTIF(BC10:BC33,"M")</f>
        <v>4</v>
      </c>
      <c r="BD35" s="547">
        <f>COUNTIF(BD10:BD33,"M")</f>
        <v>4</v>
      </c>
      <c r="BE35" s="547">
        <f>COUNTIF(BE10:BE33,"M")</f>
        <v>4</v>
      </c>
      <c r="BF35" s="547">
        <f>COUNTIF(BF10:BF33,"M")</f>
        <v>4</v>
      </c>
      <c r="BG35" s="625"/>
      <c r="BH35" s="626"/>
      <c r="BI35" s="547">
        <f>COUNTIF(BI10:BI33,"M")</f>
        <v>4</v>
      </c>
      <c r="BJ35" s="547">
        <f>COUNTIF(BJ10:BJ33,"M")</f>
        <v>4</v>
      </c>
      <c r="BK35" s="547">
        <f>COUNTIF(BK10:BK33,"M")</f>
        <v>4</v>
      </c>
      <c r="BL35" s="547">
        <f>COUNTIF(BL10:BL33,"M")</f>
        <v>4</v>
      </c>
      <c r="BM35" s="547">
        <f>COUNTIF(BM10:BM33,"M")</f>
        <v>4</v>
      </c>
      <c r="BN35" s="625"/>
      <c r="BO35" s="626"/>
      <c r="BP35" s="547">
        <f>COUNTIF(BP10:BP33,"M")</f>
        <v>4</v>
      </c>
      <c r="BQ35" s="547">
        <f>COUNTIF(BQ10:BQ33,"M")</f>
        <v>4</v>
      </c>
      <c r="BR35" s="547">
        <f>COUNTIF(BR10:BR33,"M")</f>
        <v>4</v>
      </c>
      <c r="BS35" s="791">
        <f>COUNTIF(BS10:BS33,"M")</f>
        <v>4</v>
      </c>
      <c r="BT35" s="547">
        <f>COUNTIF(BT10:BT33,"M")</f>
        <v>4</v>
      </c>
      <c r="BU35" s="625"/>
      <c r="BV35" s="626"/>
      <c r="BW35" s="791">
        <f>COUNTIF(BW10:BW33,"M")</f>
        <v>4</v>
      </c>
      <c r="BX35" s="720">
        <f>COUNTIF(BX10:BX33,"M")</f>
        <v>4</v>
      </c>
      <c r="BY35" s="791">
        <f>COUNTIF(BY10:BY33,"M")</f>
        <v>4</v>
      </c>
      <c r="BZ35" s="791">
        <f>COUNTIF(BZ10:BZ33,"M")</f>
        <v>4</v>
      </c>
      <c r="CA35" s="547">
        <f>COUNTIF(CA10:CA33,"M")</f>
        <v>4</v>
      </c>
      <c r="CB35" s="625"/>
      <c r="CC35" s="626"/>
      <c r="CD35" s="720">
        <f>COUNTIF(CD10:CD33,"M")</f>
        <v>4</v>
      </c>
      <c r="CE35" s="720">
        <f>COUNTIF(CE10:CE33,"M")</f>
        <v>4</v>
      </c>
      <c r="CF35" s="547">
        <f>COUNTIF(CF10:CF33,"M")</f>
        <v>4</v>
      </c>
      <c r="CG35" s="791">
        <f>COUNTIF(CG10:CG33,"M")</f>
        <v>4</v>
      </c>
      <c r="CH35" s="181">
        <f>COUNTIF(CH10:CH33,"M")</f>
        <v>4</v>
      </c>
      <c r="CI35" s="625"/>
      <c r="CJ35" s="626"/>
      <c r="CK35" s="627"/>
      <c r="CL35" s="190"/>
      <c r="CM35" s="212"/>
      <c r="CN35" s="90"/>
      <c r="CO35" s="90"/>
      <c r="CP35" s="806" t="s">
        <v>97</v>
      </c>
      <c r="CQ35" s="190"/>
      <c r="CR35" s="190"/>
      <c r="CS35" s="120"/>
      <c r="CT35" s="127"/>
      <c r="CU35" s="393"/>
      <c r="CV35" s="628"/>
      <c r="CW35" s="623"/>
      <c r="CX35" s="624"/>
    </row>
    <row r="36" spans="1:103" ht="18" hidden="1" x14ac:dyDescent="0.3">
      <c r="A36" s="127"/>
      <c r="B36" s="537"/>
      <c r="C36" s="302"/>
      <c r="D36" s="312"/>
      <c r="E36" s="312"/>
      <c r="F36" s="320"/>
      <c r="G36" s="320"/>
      <c r="H36" s="320"/>
      <c r="I36" s="313"/>
      <c r="J36" s="629"/>
      <c r="K36" s="630"/>
      <c r="L36" s="312"/>
      <c r="M36" s="320"/>
      <c r="N36" s="320"/>
      <c r="O36" s="320"/>
      <c r="P36" s="313"/>
      <c r="Q36" s="629"/>
      <c r="R36" s="630"/>
      <c r="S36" s="312"/>
      <c r="T36" s="320"/>
      <c r="U36" s="320"/>
      <c r="V36" s="320"/>
      <c r="W36" s="313"/>
      <c r="X36" s="629"/>
      <c r="Y36" s="630"/>
      <c r="Z36" s="312"/>
      <c r="AA36" s="320"/>
      <c r="AB36" s="320"/>
      <c r="AC36" s="320"/>
      <c r="AD36" s="313"/>
      <c r="AE36" s="629"/>
      <c r="AF36" s="630"/>
      <c r="AG36" s="312"/>
      <c r="AH36" s="320"/>
      <c r="AI36" s="320"/>
      <c r="AJ36" s="320"/>
      <c r="AK36" s="313"/>
      <c r="AL36" s="629"/>
      <c r="AM36" s="630"/>
      <c r="AN36" s="312"/>
      <c r="AO36" s="320"/>
      <c r="AP36" s="320"/>
      <c r="AQ36" s="320"/>
      <c r="AR36" s="313"/>
      <c r="AS36" s="629"/>
      <c r="AT36" s="630"/>
      <c r="AU36" s="312"/>
      <c r="AV36" s="320"/>
      <c r="AW36" s="320"/>
      <c r="AX36" s="320"/>
      <c r="AY36" s="313"/>
      <c r="AZ36" s="629"/>
      <c r="BA36" s="630"/>
      <c r="BB36" s="312"/>
      <c r="BC36" s="320"/>
      <c r="BD36" s="320"/>
      <c r="BE36" s="320"/>
      <c r="BF36" s="313"/>
      <c r="BG36" s="629"/>
      <c r="BH36" s="630"/>
      <c r="BI36" s="312"/>
      <c r="BJ36" s="320"/>
      <c r="BK36" s="320"/>
      <c r="BL36" s="320"/>
      <c r="BM36" s="313"/>
      <c r="BN36" s="625"/>
      <c r="BO36" s="626"/>
      <c r="BP36" s="312"/>
      <c r="BQ36" s="320"/>
      <c r="BR36" s="320"/>
      <c r="BS36" s="320"/>
      <c r="BT36" s="313"/>
      <c r="BU36" s="625"/>
      <c r="BV36" s="626"/>
      <c r="BW36" s="312"/>
      <c r="BX36" s="320"/>
      <c r="BY36" s="320"/>
      <c r="BZ36" s="320"/>
      <c r="CA36" s="313"/>
      <c r="CB36" s="625"/>
      <c r="CC36" s="626"/>
      <c r="CD36" s="312"/>
      <c r="CE36" s="320"/>
      <c r="CF36" s="320"/>
      <c r="CG36" s="320"/>
      <c r="CH36" s="313"/>
      <c r="CI36" s="625"/>
      <c r="CJ36" s="626"/>
      <c r="CK36" s="537"/>
      <c r="CL36" s="631"/>
      <c r="CM36" s="526"/>
      <c r="CN36" s="632"/>
      <c r="CO36" s="632"/>
      <c r="CP36" s="805" t="s">
        <v>128</v>
      </c>
      <c r="CS36" s="634"/>
      <c r="CT36"/>
      <c r="CU36" s="537"/>
      <c r="CV36" s="635"/>
    </row>
    <row r="37" spans="1:103" ht="18" x14ac:dyDescent="0.3">
      <c r="A37" s="634"/>
      <c r="B37" s="634"/>
      <c r="C37" s="334">
        <v>2</v>
      </c>
      <c r="D37" s="217" t="s">
        <v>40</v>
      </c>
      <c r="E37" s="503">
        <f>COUNTIF(E10:E33,"S")</f>
        <v>2</v>
      </c>
      <c r="F37" s="636">
        <f>COUNTIF(F10:F33,"S")</f>
        <v>2</v>
      </c>
      <c r="G37" s="636">
        <f>COUNTIF(G10:G33,"S")</f>
        <v>2</v>
      </c>
      <c r="H37" s="636">
        <f>COUNTIF(H10:H33,"S")</f>
        <v>2</v>
      </c>
      <c r="I37" s="575">
        <f>COUNTIF(I10:I33,"S")</f>
        <v>2</v>
      </c>
      <c r="J37" s="637"/>
      <c r="K37" s="638"/>
      <c r="L37" s="503">
        <f>COUNTIF(L10:L33,"S")</f>
        <v>2</v>
      </c>
      <c r="M37" s="636">
        <f>COUNTIF(M10:M33,"S")</f>
        <v>2</v>
      </c>
      <c r="N37" s="636">
        <f>COUNTIF(N10:N33,"S")</f>
        <v>2</v>
      </c>
      <c r="O37" s="636">
        <f>COUNTIF(O10:O33,"S")</f>
        <v>2</v>
      </c>
      <c r="P37" s="575">
        <f>COUNTIF(P10:P33,"S")</f>
        <v>2</v>
      </c>
      <c r="Q37" s="637"/>
      <c r="R37" s="638"/>
      <c r="S37" s="503">
        <f>COUNTIF(S10:S33,"S")</f>
        <v>2</v>
      </c>
      <c r="T37" s="636">
        <f>COUNTIF(T10:T33,"S")</f>
        <v>2</v>
      </c>
      <c r="U37" s="636">
        <f>COUNTIF(U10:U33,"S")</f>
        <v>2</v>
      </c>
      <c r="V37" s="636">
        <f>COUNTIF(V10:V33,"S")</f>
        <v>2</v>
      </c>
      <c r="W37" s="575">
        <f>COUNTIF(W10:W33,"S")</f>
        <v>2</v>
      </c>
      <c r="X37" s="637"/>
      <c r="Y37" s="638"/>
      <c r="Z37" s="503">
        <f>COUNTIF(Z10:Z33,"S")</f>
        <v>2</v>
      </c>
      <c r="AA37" s="636">
        <f>COUNTIF(AA10:AA33,"S")</f>
        <v>2</v>
      </c>
      <c r="AB37" s="721">
        <f>COUNTIF(AB10:AB33,"S")</f>
        <v>2</v>
      </c>
      <c r="AC37" s="636">
        <f>COUNTIF(AC10:AC33,"S")</f>
        <v>2</v>
      </c>
      <c r="AD37" s="722">
        <f>COUNTIF(AD10:AD33,"S")</f>
        <v>2</v>
      </c>
      <c r="AE37" s="637"/>
      <c r="AF37" s="638"/>
      <c r="AG37" s="503">
        <f>COUNTIF(AG10:AG33,"S")</f>
        <v>2</v>
      </c>
      <c r="AH37" s="636">
        <f>COUNTIF(AH10:AH33,"S")</f>
        <v>2</v>
      </c>
      <c r="AI37" s="636">
        <f>COUNTIF(AI10:AI33,"S")</f>
        <v>2</v>
      </c>
      <c r="AJ37" s="636">
        <f>COUNTIF(AJ10:AJ33,"S")</f>
        <v>2</v>
      </c>
      <c r="AK37" s="722">
        <f>COUNTIF(AK10:AK33,"S")</f>
        <v>2</v>
      </c>
      <c r="AL37" s="637"/>
      <c r="AM37" s="638"/>
      <c r="AN37" s="503">
        <f>COUNTIF(AN10:AN33,"S")</f>
        <v>2</v>
      </c>
      <c r="AO37" s="636">
        <f>COUNTIF(AO10:AO33,"S")</f>
        <v>2</v>
      </c>
      <c r="AP37" s="636">
        <f>COUNTIF(AP10:AP33,"S")</f>
        <v>2</v>
      </c>
      <c r="AQ37" s="636">
        <f>COUNTIF(AQ10:AQ33,"S")</f>
        <v>2</v>
      </c>
      <c r="AR37" s="575">
        <f>COUNTIF(AR10:AR33,"S")</f>
        <v>2</v>
      </c>
      <c r="AS37" s="637"/>
      <c r="AT37" s="638"/>
      <c r="AU37" s="503">
        <f>COUNTIF(AU10:AU33,"S")</f>
        <v>2</v>
      </c>
      <c r="AV37" s="636">
        <f>COUNTIF(AV10:AV33,"S")</f>
        <v>2</v>
      </c>
      <c r="AW37" s="636">
        <f>COUNTIF(AW10:AW33,"S")</f>
        <v>2</v>
      </c>
      <c r="AX37" s="636">
        <f>COUNTIF(AX10:AX33,"S")</f>
        <v>2</v>
      </c>
      <c r="AY37" s="575">
        <f>COUNTIF(AY10:AY33,"S")</f>
        <v>2</v>
      </c>
      <c r="AZ37" s="637"/>
      <c r="BA37" s="638"/>
      <c r="BB37" s="503">
        <f>COUNTIF(BB10:BB33,"S")</f>
        <v>2</v>
      </c>
      <c r="BC37" s="636">
        <f>COUNTIF(BC10:BC33,"S")</f>
        <v>2</v>
      </c>
      <c r="BD37" s="721">
        <f>COUNTIF(BD10:BD33,"S")</f>
        <v>2</v>
      </c>
      <c r="BE37" s="636">
        <f>COUNTIF(BE10:BE33,"S")</f>
        <v>2</v>
      </c>
      <c r="BF37" s="722">
        <f>COUNTIF(BF10:BF33,"S")</f>
        <v>2</v>
      </c>
      <c r="BG37" s="637"/>
      <c r="BH37" s="638"/>
      <c r="BI37" s="334">
        <f t="shared" ref="BI37:CJ37" si="3">COUNTIF(BI10:BI33,"S")</f>
        <v>2</v>
      </c>
      <c r="BJ37" s="335">
        <f t="shared" si="3"/>
        <v>2</v>
      </c>
      <c r="BK37" s="723">
        <f t="shared" si="3"/>
        <v>2</v>
      </c>
      <c r="BL37" s="335">
        <f t="shared" si="3"/>
        <v>2</v>
      </c>
      <c r="BM37" s="724">
        <f t="shared" si="3"/>
        <v>2</v>
      </c>
      <c r="BN37" s="639">
        <f t="shared" si="3"/>
        <v>0</v>
      </c>
      <c r="BO37" s="640">
        <f t="shared" si="3"/>
        <v>0</v>
      </c>
      <c r="BP37" s="334">
        <f t="shared" si="3"/>
        <v>2</v>
      </c>
      <c r="BQ37" s="335">
        <f t="shared" si="3"/>
        <v>2</v>
      </c>
      <c r="BR37" s="723">
        <f t="shared" si="3"/>
        <v>2</v>
      </c>
      <c r="BS37" s="335">
        <f t="shared" si="3"/>
        <v>2</v>
      </c>
      <c r="BT37" s="792">
        <f t="shared" si="3"/>
        <v>2</v>
      </c>
      <c r="BU37" s="639">
        <f t="shared" si="3"/>
        <v>0</v>
      </c>
      <c r="BV37" s="640">
        <f t="shared" si="3"/>
        <v>0</v>
      </c>
      <c r="BW37" s="334">
        <f t="shared" si="3"/>
        <v>2</v>
      </c>
      <c r="BX37" s="335">
        <f t="shared" si="3"/>
        <v>2</v>
      </c>
      <c r="BY37" s="793">
        <f t="shared" si="3"/>
        <v>2</v>
      </c>
      <c r="BZ37" s="793">
        <f t="shared" si="3"/>
        <v>2</v>
      </c>
      <c r="CA37" s="792">
        <f t="shared" si="3"/>
        <v>2</v>
      </c>
      <c r="CB37" s="639">
        <f t="shared" si="3"/>
        <v>0</v>
      </c>
      <c r="CC37" s="640">
        <f t="shared" si="3"/>
        <v>0</v>
      </c>
      <c r="CD37" s="334">
        <f t="shared" si="3"/>
        <v>2</v>
      </c>
      <c r="CE37" s="335">
        <f t="shared" si="3"/>
        <v>2</v>
      </c>
      <c r="CF37" s="335">
        <f t="shared" si="3"/>
        <v>2</v>
      </c>
      <c r="CG37" s="335">
        <f t="shared" si="3"/>
        <v>2</v>
      </c>
      <c r="CH37" s="792">
        <f t="shared" si="3"/>
        <v>2</v>
      </c>
      <c r="CI37" s="639">
        <f t="shared" si="3"/>
        <v>0</v>
      </c>
      <c r="CJ37" s="640">
        <f t="shared" si="3"/>
        <v>0</v>
      </c>
      <c r="CK37" s="641"/>
      <c r="CL37"/>
      <c r="CM37"/>
      <c r="CN37"/>
      <c r="CO37"/>
      <c r="CP37" s="805" t="s">
        <v>129</v>
      </c>
      <c r="CQ37" s="634"/>
      <c r="CR37" s="634"/>
      <c r="CS37"/>
      <c r="CT37"/>
      <c r="CU37" s="634"/>
      <c r="CV37" s="634"/>
      <c r="CW37" s="634"/>
      <c r="CX37" s="634"/>
      <c r="CY37" s="634"/>
    </row>
    <row r="38" spans="1:103" s="642" customFormat="1" ht="18" x14ac:dyDescent="0.3">
      <c r="D38" s="643" t="s">
        <v>67</v>
      </c>
      <c r="E38" s="644">
        <f>COUNTIF(E10:E33,"X")</f>
        <v>1</v>
      </c>
      <c r="F38" s="645">
        <f>COUNTIF(F10:F33,"X")</f>
        <v>2</v>
      </c>
      <c r="G38" s="645">
        <f>COUNTIF(G10:G33,"X")</f>
        <v>2</v>
      </c>
      <c r="H38" s="645">
        <f>COUNTIF(H10:H33,"X")</f>
        <v>2</v>
      </c>
      <c r="I38" s="646">
        <f>COUNTIF(I10:I33,"X")</f>
        <v>1</v>
      </c>
      <c r="J38" s="647"/>
      <c r="K38" s="648"/>
      <c r="L38" s="644">
        <f>COUNTIF(L10:L33,"X")</f>
        <v>1</v>
      </c>
      <c r="M38" s="645">
        <f>COUNTIF(M10:M33,"X")</f>
        <v>2</v>
      </c>
      <c r="N38" s="645">
        <f>COUNTIF(N10:N33,"X")</f>
        <v>2</v>
      </c>
      <c r="O38" s="645">
        <f>COUNTIF(O10:O33,"X")</f>
        <v>2</v>
      </c>
      <c r="P38" s="646">
        <f>COUNTIF(P10:P33,"X")</f>
        <v>1</v>
      </c>
      <c r="Q38" s="647"/>
      <c r="R38" s="648"/>
      <c r="S38" s="644">
        <f>COUNTIF(S10:S33,"X")</f>
        <v>1</v>
      </c>
      <c r="T38" s="645">
        <f>COUNTIF(T10:T33,"X")</f>
        <v>2</v>
      </c>
      <c r="U38" s="645">
        <f>COUNTIF(U10:U33,"X")</f>
        <v>2</v>
      </c>
      <c r="V38" s="645">
        <f>COUNTIF(V10:V33,"X")</f>
        <v>2</v>
      </c>
      <c r="W38" s="646">
        <f>COUNTIF(W10:W33,"X")</f>
        <v>1</v>
      </c>
      <c r="X38" s="647"/>
      <c r="Y38" s="648"/>
      <c r="Z38" s="644">
        <f>COUNTIF(Z10:Z33,"X")</f>
        <v>0</v>
      </c>
      <c r="AA38" s="645">
        <f>COUNTIF(AA10:AA33,"X")</f>
        <v>1</v>
      </c>
      <c r="AB38" s="645">
        <f>COUNTIF(AB10:AB33,"X")</f>
        <v>2</v>
      </c>
      <c r="AC38" s="645">
        <f>COUNTIF(AC10:AC33,"X")</f>
        <v>2</v>
      </c>
      <c r="AD38" s="646">
        <f>COUNTIF(AD10:AD33,"X")</f>
        <v>1</v>
      </c>
      <c r="AE38" s="647"/>
      <c r="AF38" s="648"/>
      <c r="AG38" s="644">
        <f>COUNTIF(AG10:AG33,"X")</f>
        <v>0</v>
      </c>
      <c r="AH38" s="645">
        <f>COUNTIF(AH10:AH33,"X")</f>
        <v>1</v>
      </c>
      <c r="AI38" s="645">
        <f>COUNTIF(AI10:AI33,"X")</f>
        <v>1</v>
      </c>
      <c r="AJ38" s="645">
        <f>COUNTIF(AJ10:AJ33,"X")</f>
        <v>2</v>
      </c>
      <c r="AK38" s="646">
        <f>COUNTIF(AK10:AK33,"X")</f>
        <v>1</v>
      </c>
      <c r="AL38" s="647"/>
      <c r="AM38" s="648"/>
      <c r="AN38" s="644">
        <f>COUNTIF(AN10:AN33,"X")</f>
        <v>0</v>
      </c>
      <c r="AO38" s="645">
        <f>COUNTIF(AO10:AO33,"X")</f>
        <v>1</v>
      </c>
      <c r="AP38" s="645">
        <f>COUNTIF(AP10:AP33,"X")</f>
        <v>1</v>
      </c>
      <c r="AQ38" s="645">
        <f>COUNTIF(AQ10:AQ33,"X")</f>
        <v>2</v>
      </c>
      <c r="AR38" s="646">
        <f>COUNTIF(AR10:AR33,"X")</f>
        <v>1</v>
      </c>
      <c r="AS38" s="647"/>
      <c r="AT38" s="648"/>
      <c r="AU38" s="644">
        <f>COUNTIF(AU10:AU33,"X")</f>
        <v>1</v>
      </c>
      <c r="AV38" s="645">
        <f>COUNTIF(AV10:AV33,"X")</f>
        <v>2</v>
      </c>
      <c r="AW38" s="645">
        <f>COUNTIF(AW10:AW33,"X")</f>
        <v>2</v>
      </c>
      <c r="AX38" s="645">
        <f>COUNTIF(AX10:AX33,"X")</f>
        <v>2</v>
      </c>
      <c r="AY38" s="646">
        <f>COUNTIF(AY10:AY33,"X")</f>
        <v>1</v>
      </c>
      <c r="AZ38" s="647"/>
      <c r="BA38" s="648"/>
      <c r="BB38" s="644">
        <f>COUNTIF(BB10:BB33,"X")</f>
        <v>1</v>
      </c>
      <c r="BC38" s="645">
        <f>COUNTIF(BC10:BC33,"X")</f>
        <v>2</v>
      </c>
      <c r="BD38" s="645">
        <f>COUNTIF(BD10:BD33,"X")</f>
        <v>2</v>
      </c>
      <c r="BE38" s="645">
        <f>COUNTIF(BE10:BE33,"X")</f>
        <v>2</v>
      </c>
      <c r="BF38" s="646">
        <f>COUNTIF(BF10:BF33,"X")</f>
        <v>1</v>
      </c>
      <c r="BG38" s="649"/>
      <c r="BH38" s="650"/>
      <c r="BI38" s="644">
        <f>COUNTIF(BI10:BI33,"X")</f>
        <v>1</v>
      </c>
      <c r="BJ38" s="645">
        <f>COUNTIF(BJ10:BJ33,"X")</f>
        <v>2</v>
      </c>
      <c r="BK38" s="645">
        <f>COUNTIF(BK10:BK33,"X")</f>
        <v>2</v>
      </c>
      <c r="BL38" s="645">
        <f>COUNTIF(BL10:BL33,"X")</f>
        <v>1</v>
      </c>
      <c r="BM38" s="646">
        <f>COUNTIF(BM10:BM33,"X")</f>
        <v>0</v>
      </c>
      <c r="BN38" s="649"/>
      <c r="BO38" s="650"/>
      <c r="BP38" s="644">
        <f>COUNTIF(BP10:BP33,"X")</f>
        <v>1</v>
      </c>
      <c r="BQ38" s="645">
        <f>COUNTIF(BQ10:BQ33,"X")</f>
        <v>1</v>
      </c>
      <c r="BR38" s="645">
        <f>COUNTIF(BR10:BR33,"X")</f>
        <v>1</v>
      </c>
      <c r="BS38" s="645">
        <f>COUNTIF(BS10:BS33,"X")</f>
        <v>2</v>
      </c>
      <c r="BT38" s="646">
        <f>COUNTIF(BT10:BT33,"X")</f>
        <v>1</v>
      </c>
      <c r="BU38" s="649"/>
      <c r="BV38" s="650"/>
      <c r="BW38" s="644">
        <f>COUNTIF(BW10:BW33,"X")</f>
        <v>2</v>
      </c>
      <c r="BX38" s="645">
        <f>COUNTIF(BX10:BX33,"X")</f>
        <v>1</v>
      </c>
      <c r="BY38" s="645">
        <f>COUNTIF(BY10:BY33,"X")</f>
        <v>2</v>
      </c>
      <c r="BZ38" s="645">
        <f>COUNTIF(BZ10:BZ33,"X")</f>
        <v>2</v>
      </c>
      <c r="CA38" s="646">
        <f>COUNTIF(CA10:CA33,"X")</f>
        <v>1</v>
      </c>
      <c r="CB38" s="649"/>
      <c r="CC38" s="650"/>
      <c r="CD38" s="644">
        <f>COUNTIF(CD10:CD33,"X")</f>
        <v>1</v>
      </c>
      <c r="CE38" s="645">
        <f>COUNTIF(CE10:CE33,"X")</f>
        <v>2</v>
      </c>
      <c r="CF38" s="645">
        <f>COUNTIF(CF10:CF33,"X")</f>
        <v>2</v>
      </c>
      <c r="CG38" s="645">
        <f>COUNTIF(CG10:CG33,"X")</f>
        <v>2</v>
      </c>
      <c r="CH38" s="646">
        <f>COUNTIF(CH10:CH33,"X")</f>
        <v>2</v>
      </c>
      <c r="CI38" s="649"/>
      <c r="CJ38" s="650"/>
      <c r="CK38" s="651"/>
      <c r="CS38" s="634"/>
    </row>
    <row r="39" spans="1:103" s="652" customFormat="1" ht="18" x14ac:dyDescent="0.3">
      <c r="C39" s="653"/>
      <c r="D39" s="653"/>
      <c r="E39" s="653"/>
      <c r="F39" s="654"/>
      <c r="G39" s="654"/>
      <c r="H39" s="654"/>
      <c r="I39" s="655"/>
      <c r="J39" s="656"/>
      <c r="K39" s="657"/>
      <c r="L39" s="653"/>
      <c r="M39" s="654"/>
      <c r="N39" s="654"/>
      <c r="O39" s="654"/>
      <c r="P39" s="655"/>
      <c r="Q39" s="656"/>
      <c r="R39" s="657"/>
      <c r="S39" s="653"/>
      <c r="T39" s="654"/>
      <c r="U39" s="654"/>
      <c r="V39" s="654"/>
      <c r="W39" s="655"/>
      <c r="X39" s="656"/>
      <c r="Y39" s="657"/>
      <c r="Z39" s="653"/>
      <c r="AA39" s="654"/>
      <c r="AB39" s="654"/>
      <c r="AC39" s="654"/>
      <c r="AD39" s="655"/>
      <c r="AE39" s="656"/>
      <c r="AF39" s="657"/>
      <c r="AG39" s="653"/>
      <c r="AH39" s="654"/>
      <c r="AI39" s="654"/>
      <c r="AJ39" s="654"/>
      <c r="AK39" s="655"/>
      <c r="AL39" s="656"/>
      <c r="AM39" s="657"/>
      <c r="AN39" s="653"/>
      <c r="AO39" s="654"/>
      <c r="AP39" s="654"/>
      <c r="AQ39" s="654"/>
      <c r="AR39" s="655"/>
      <c r="AS39" s="656"/>
      <c r="AT39" s="657"/>
      <c r="AU39" s="653"/>
      <c r="AV39" s="654"/>
      <c r="AW39" s="654"/>
      <c r="AX39" s="654"/>
      <c r="AY39" s="655"/>
      <c r="AZ39" s="656"/>
      <c r="BA39" s="657"/>
      <c r="BB39" s="653"/>
      <c r="BC39" s="654"/>
      <c r="BD39" s="654"/>
      <c r="BE39" s="654"/>
      <c r="BF39" s="554"/>
      <c r="BG39" s="656"/>
      <c r="BH39" s="657"/>
      <c r="BI39" s="658"/>
      <c r="BJ39" s="654"/>
      <c r="BK39" s="654"/>
      <c r="BL39" s="654"/>
      <c r="BM39" s="554"/>
      <c r="BN39" s="656"/>
      <c r="BO39" s="657"/>
      <c r="BP39" s="658"/>
      <c r="BQ39" s="654"/>
      <c r="BR39" s="654"/>
      <c r="BS39" s="654"/>
      <c r="BT39" s="554"/>
      <c r="BU39" s="656"/>
      <c r="BV39" s="657"/>
      <c r="BW39" s="658"/>
      <c r="BX39" s="654"/>
      <c r="BY39" s="654"/>
      <c r="BZ39" s="654"/>
      <c r="CA39" s="554"/>
      <c r="CB39" s="656"/>
      <c r="CC39" s="657"/>
      <c r="CD39" s="658"/>
      <c r="CE39" s="654"/>
      <c r="CF39" s="654"/>
      <c r="CG39" s="654"/>
      <c r="CH39" s="554"/>
      <c r="CI39" s="659"/>
      <c r="CJ39" s="660"/>
      <c r="CK39" s="661"/>
      <c r="CL39" s="631"/>
      <c r="CM39" s="526"/>
      <c r="CN39" s="632"/>
      <c r="CO39" s="632"/>
      <c r="CP39" s="633"/>
      <c r="CS39" s="634"/>
    </row>
    <row r="40" spans="1:103" s="631" customFormat="1" ht="18" x14ac:dyDescent="0.3">
      <c r="C40" s="284">
        <v>4</v>
      </c>
      <c r="D40" s="194" t="s">
        <v>48</v>
      </c>
      <c r="E40" s="194"/>
      <c r="F40" s="424"/>
      <c r="G40" s="424"/>
      <c r="H40" s="424"/>
      <c r="I40" s="662"/>
      <c r="J40" s="663">
        <f>COUNTIF(J10:J33,"Mw")</f>
        <v>4</v>
      </c>
      <c r="K40" s="664">
        <f>COUNTIF(K10:K33,"Mw")</f>
        <v>4</v>
      </c>
      <c r="L40" s="194"/>
      <c r="M40" s="424"/>
      <c r="N40" s="424"/>
      <c r="O40" s="424"/>
      <c r="P40" s="662"/>
      <c r="Q40" s="663">
        <f>COUNTIF(Q10:Q33,"Mw")</f>
        <v>4</v>
      </c>
      <c r="R40" s="664">
        <f>COUNTIF(R10:R33,"Mw")</f>
        <v>4</v>
      </c>
      <c r="S40" s="194"/>
      <c r="T40" s="424"/>
      <c r="U40" s="424"/>
      <c r="V40" s="424"/>
      <c r="W40" s="662"/>
      <c r="X40" s="663">
        <f>COUNTIF(X10:X33,"Mw")</f>
        <v>4</v>
      </c>
      <c r="Y40" s="664">
        <f>COUNTIF(Y10:Y33,"Mw")</f>
        <v>4</v>
      </c>
      <c r="Z40" s="194"/>
      <c r="AA40" s="424"/>
      <c r="AB40" s="424"/>
      <c r="AC40" s="424"/>
      <c r="AD40" s="662"/>
      <c r="AE40" s="663">
        <f>COUNTIF(AE10:AE33,"Mw")</f>
        <v>4</v>
      </c>
      <c r="AF40" s="664">
        <f>COUNTIF(AF10:AF33,"Mw")</f>
        <v>4</v>
      </c>
      <c r="AG40" s="194"/>
      <c r="AH40" s="424"/>
      <c r="AI40" s="424"/>
      <c r="AJ40" s="424"/>
      <c r="AK40" s="662"/>
      <c r="AL40" s="663">
        <f>COUNTIF(AL10:AL33,"Mw")</f>
        <v>4</v>
      </c>
      <c r="AM40" s="664">
        <f>COUNTIF(AM10:AM33,"Mw")</f>
        <v>4</v>
      </c>
      <c r="AN40" s="194"/>
      <c r="AO40" s="424"/>
      <c r="AP40" s="424"/>
      <c r="AQ40" s="424"/>
      <c r="AR40" s="662"/>
      <c r="AS40" s="663">
        <f>COUNTIF(AS10:AS33,"Mw")</f>
        <v>4</v>
      </c>
      <c r="AT40" s="664">
        <f>COUNTIF(AT10:AT33,"Mw")</f>
        <v>4</v>
      </c>
      <c r="AU40" s="194"/>
      <c r="AV40" s="424"/>
      <c r="AW40" s="424"/>
      <c r="AX40" s="424"/>
      <c r="AY40" s="662"/>
      <c r="AZ40" s="663">
        <f>COUNTIF(AZ10:AZ33,"Mw")</f>
        <v>4</v>
      </c>
      <c r="BA40" s="664">
        <f>COUNTIF(BA10:BA33,"Mw")</f>
        <v>4</v>
      </c>
      <c r="BB40" s="194"/>
      <c r="BC40" s="424"/>
      <c r="BD40" s="424"/>
      <c r="BE40" s="424"/>
      <c r="BF40" s="665"/>
      <c r="BG40" s="663">
        <f>COUNTIF(BG10:BG33,"Mw")</f>
        <v>4</v>
      </c>
      <c r="BH40" s="664">
        <f>COUNTIF(BH10:BH33,"Mw")</f>
        <v>4</v>
      </c>
      <c r="BI40" s="666"/>
      <c r="BJ40" s="424"/>
      <c r="BK40" s="424"/>
      <c r="BL40" s="424"/>
      <c r="BM40" s="665"/>
      <c r="BN40" s="663">
        <f>COUNTIF(BN10:BN33,"Mw")</f>
        <v>4</v>
      </c>
      <c r="BO40" s="664">
        <f>COUNTIF(BO10:BO33,"Mw")</f>
        <v>4</v>
      </c>
      <c r="BP40" s="666"/>
      <c r="BQ40" s="424"/>
      <c r="BR40" s="424"/>
      <c r="BS40" s="424"/>
      <c r="BT40" s="665"/>
      <c r="BU40" s="663">
        <f>COUNTIF(BU10:BU33,"Mw")</f>
        <v>4</v>
      </c>
      <c r="BV40" s="664">
        <f>COUNTIF(BV10:BV33,"Mw")</f>
        <v>4</v>
      </c>
      <c r="BW40" s="666"/>
      <c r="BX40" s="424"/>
      <c r="BY40" s="424"/>
      <c r="BZ40" s="424"/>
      <c r="CA40" s="665"/>
      <c r="CB40" s="663">
        <f>COUNTIF(CB10:CB33,"Mw")</f>
        <v>4</v>
      </c>
      <c r="CC40" s="664">
        <f>COUNTIF(CC10:CC33,"Mw")</f>
        <v>4</v>
      </c>
      <c r="CD40" s="666"/>
      <c r="CE40" s="424"/>
      <c r="CF40" s="424"/>
      <c r="CG40" s="424"/>
      <c r="CH40" s="665"/>
      <c r="CI40" s="667">
        <f>COUNTIF(CI10:CI33,"Mw")</f>
        <v>4</v>
      </c>
      <c r="CJ40" s="668">
        <f>COUNTIF(CJ10:CJ33,"Mw")</f>
        <v>4</v>
      </c>
      <c r="CK40" s="525"/>
      <c r="CM40" s="526"/>
      <c r="CN40" s="632"/>
      <c r="CO40" s="632"/>
      <c r="CP40" s="633"/>
      <c r="CS40" s="634"/>
      <c r="CT40" s="652"/>
    </row>
    <row r="41" spans="1:103" s="634" customFormat="1" ht="18" x14ac:dyDescent="0.3">
      <c r="C41" s="669">
        <v>2</v>
      </c>
      <c r="D41" s="334" t="s">
        <v>50</v>
      </c>
      <c r="E41" s="334"/>
      <c r="F41" s="335"/>
      <c r="G41" s="335"/>
      <c r="H41" s="335"/>
      <c r="I41" s="247"/>
      <c r="J41" s="639">
        <f>COUNTIF(J10:J33,"Sw")</f>
        <v>2</v>
      </c>
      <c r="K41" s="670">
        <f>COUNTIF(K10:K33,"Sw")</f>
        <v>2</v>
      </c>
      <c r="L41" s="334"/>
      <c r="M41" s="335"/>
      <c r="N41" s="335"/>
      <c r="O41" s="335"/>
      <c r="P41" s="247"/>
      <c r="Q41" s="670">
        <f>COUNTIF(Q10:Q33,"Sw")</f>
        <v>2</v>
      </c>
      <c r="R41" s="670">
        <f>COUNTIF(R10:R33,"Sw")</f>
        <v>2</v>
      </c>
      <c r="S41" s="334"/>
      <c r="T41" s="335"/>
      <c r="U41" s="335"/>
      <c r="V41" s="335"/>
      <c r="W41" s="247"/>
      <c r="X41" s="670">
        <f>COUNTIF(X10:X33,"Sw")</f>
        <v>2</v>
      </c>
      <c r="Y41" s="670">
        <f>COUNTIF(Y10:Y33,"Sw")</f>
        <v>2</v>
      </c>
      <c r="Z41" s="334"/>
      <c r="AA41" s="335"/>
      <c r="AB41" s="335"/>
      <c r="AC41" s="335"/>
      <c r="AD41" s="247"/>
      <c r="AE41" s="670">
        <f>COUNTIF(AE10:AE33,"Sw")</f>
        <v>2</v>
      </c>
      <c r="AF41" s="670">
        <f>COUNTIF(AF10:AF33,"Sw")</f>
        <v>2</v>
      </c>
      <c r="AG41" s="334"/>
      <c r="AH41" s="335"/>
      <c r="AI41" s="335"/>
      <c r="AJ41" s="335"/>
      <c r="AK41" s="247"/>
      <c r="AL41" s="670">
        <f>COUNTIF(AL10:AL33,"Sw")</f>
        <v>2</v>
      </c>
      <c r="AM41" s="670">
        <f>COUNTIF(AM10:AM33,"Sw")</f>
        <v>2</v>
      </c>
      <c r="AN41" s="334"/>
      <c r="AO41" s="335"/>
      <c r="AP41" s="335"/>
      <c r="AQ41" s="335"/>
      <c r="AR41" s="247"/>
      <c r="AS41" s="670">
        <f>COUNTIF(AS10:AS33,"Sw")</f>
        <v>2</v>
      </c>
      <c r="AT41" s="670">
        <f>COUNTIF(AT10:AT33,"Sw")</f>
        <v>2</v>
      </c>
      <c r="AU41" s="334"/>
      <c r="AV41" s="335"/>
      <c r="AW41" s="335"/>
      <c r="AX41" s="335"/>
      <c r="AY41" s="247"/>
      <c r="AZ41" s="670">
        <f>COUNTIF(AZ10:AZ33,"Sw")</f>
        <v>2</v>
      </c>
      <c r="BA41" s="670">
        <f>COUNTIF(BA10:BA33,"Sw")</f>
        <v>2</v>
      </c>
      <c r="BB41" s="334"/>
      <c r="BC41" s="335"/>
      <c r="BD41" s="335"/>
      <c r="BE41" s="335"/>
      <c r="BF41" s="671"/>
      <c r="BG41" s="639">
        <f>COUNTIF(BG10:BG33,"Sw")</f>
        <v>2</v>
      </c>
      <c r="BH41" s="640">
        <f>COUNTIF(BH10:BH33,"Sw")</f>
        <v>2</v>
      </c>
      <c r="BI41" s="672"/>
      <c r="BJ41" s="335"/>
      <c r="BK41" s="335"/>
      <c r="BL41" s="335"/>
      <c r="BM41" s="671"/>
      <c r="BN41" s="639">
        <f>COUNTIF(BN10:BN33,"Sw")</f>
        <v>2</v>
      </c>
      <c r="BO41" s="640">
        <f>COUNTIF(BO10:BO33,"Sw")</f>
        <v>2</v>
      </c>
      <c r="BP41" s="672"/>
      <c r="BQ41" s="335"/>
      <c r="BR41" s="335"/>
      <c r="BS41" s="335"/>
      <c r="BT41" s="671"/>
      <c r="BU41" s="639">
        <f>COUNTIF(BU10:BU33,"Sw")</f>
        <v>2</v>
      </c>
      <c r="BV41" s="640">
        <f>COUNTIF(BV10:BV33,"Sw")</f>
        <v>2</v>
      </c>
      <c r="BW41" s="672"/>
      <c r="BX41" s="335"/>
      <c r="BY41" s="335"/>
      <c r="BZ41" s="335"/>
      <c r="CA41" s="671"/>
      <c r="CB41" s="639">
        <f>COUNTIF(CB10:CB33,"Sw")</f>
        <v>2</v>
      </c>
      <c r="CC41" s="640">
        <f>COUNTIF(CC10:CC33,"Sw")</f>
        <v>2</v>
      </c>
      <c r="CD41" s="672"/>
      <c r="CE41" s="335"/>
      <c r="CF41" s="335"/>
      <c r="CG41" s="335"/>
      <c r="CH41" s="671"/>
      <c r="CI41" s="639">
        <f>COUNTIF(CI10:CI33,"Sw")</f>
        <v>2</v>
      </c>
      <c r="CJ41" s="640">
        <f>COUNTIF(CJ10:CJ33,"Sw")</f>
        <v>2</v>
      </c>
      <c r="CK41" s="641"/>
    </row>
    <row r="42" spans="1:103" x14ac:dyDescent="0.3">
      <c r="CP42"/>
    </row>
    <row r="43" spans="1:103" x14ac:dyDescent="0.3">
      <c r="CP43"/>
    </row>
    <row r="44" spans="1:103" ht="18" x14ac:dyDescent="0.3">
      <c r="A44" s="161" t="s">
        <v>5</v>
      </c>
      <c r="B44" s="162" t="s">
        <v>60</v>
      </c>
      <c r="C44" s="163" t="s">
        <v>61</v>
      </c>
      <c r="D44" s="808">
        <v>1</v>
      </c>
      <c r="E44" s="809">
        <v>0.8</v>
      </c>
      <c r="F44" s="809">
        <v>0.5</v>
      </c>
      <c r="BQ44" s="673"/>
      <c r="CP44"/>
    </row>
    <row r="45" spans="1:103" ht="18" x14ac:dyDescent="0.3">
      <c r="A45" s="57"/>
      <c r="B45" s="56"/>
      <c r="C45" s="169"/>
      <c r="D45" s="170">
        <v>9</v>
      </c>
      <c r="E45" s="171">
        <v>1</v>
      </c>
      <c r="F45" s="172">
        <v>1</v>
      </c>
      <c r="CP45"/>
    </row>
    <row r="46" spans="1:103" ht="18" x14ac:dyDescent="0.3">
      <c r="A46" s="179" t="s">
        <v>28</v>
      </c>
      <c r="B46" s="180">
        <v>7.5</v>
      </c>
      <c r="C46" s="181">
        <v>4</v>
      </c>
      <c r="D46" s="182">
        <v>24</v>
      </c>
      <c r="E46" s="179">
        <v>20</v>
      </c>
      <c r="F46" s="114">
        <v>10</v>
      </c>
      <c r="CP46" s="725"/>
    </row>
    <row r="47" spans="1:103" ht="18" x14ac:dyDescent="0.3">
      <c r="A47" s="117"/>
      <c r="B47" s="192"/>
      <c r="C47" s="66"/>
      <c r="D47" s="193"/>
      <c r="E47" s="194"/>
      <c r="F47" s="194"/>
    </row>
    <row r="48" spans="1:103" ht="18" x14ac:dyDescent="0.3">
      <c r="A48" s="202"/>
      <c r="B48" s="203"/>
      <c r="C48" s="204"/>
      <c r="D48" s="205"/>
      <c r="E48" s="202"/>
      <c r="F48" s="202"/>
    </row>
    <row r="49" spans="1:6" ht="18" x14ac:dyDescent="0.3">
      <c r="A49" s="213" t="s">
        <v>40</v>
      </c>
      <c r="B49" s="214">
        <v>7.5</v>
      </c>
      <c r="C49" s="215">
        <v>2</v>
      </c>
      <c r="D49" s="216">
        <v>12</v>
      </c>
      <c r="E49" s="217">
        <v>9</v>
      </c>
      <c r="F49" s="217">
        <v>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B31FC-1320-40C7-AFAF-78E8FA0E10C6}">
  <sheetPr>
    <tabColor rgb="FF9FB6FF"/>
  </sheetPr>
  <dimension ref="A1:CY49"/>
  <sheetViews>
    <sheetView topLeftCell="A5" zoomScale="60" zoomScaleNormal="60" workbookViewId="0">
      <selection activeCell="CE25" sqref="CE25"/>
    </sheetView>
  </sheetViews>
  <sheetFormatPr baseColWidth="10" defaultColWidth="8.88671875" defaultRowHeight="14.4" x14ac:dyDescent="0.3"/>
  <cols>
    <col min="1" max="3" width="8.88671875" style="726"/>
    <col min="4" max="4" width="8.77734375" style="726" bestFit="1" customWidth="1"/>
    <col min="5" max="88" width="5.5546875" style="726" customWidth="1"/>
    <col min="89" max="89" width="8.88671875" style="726"/>
    <col min="90" max="93" width="0" style="524" hidden="1" customWidth="1"/>
    <col min="94" max="94" width="8.88671875" style="524"/>
    <col min="95" max="96" width="8.88671875" style="726"/>
    <col min="97" max="98" width="8.88671875" style="524"/>
    <col min="99" max="16384" width="8.88671875" style="726"/>
  </cols>
  <sheetData>
    <row r="1" spans="1:101" x14ac:dyDescent="0.3">
      <c r="A1" s="14" t="s">
        <v>0</v>
      </c>
      <c r="B1" s="14"/>
      <c r="CK1" s="727"/>
      <c r="CL1" s="726"/>
      <c r="CM1" s="726"/>
      <c r="CN1" s="726"/>
      <c r="CO1" s="726"/>
      <c r="CP1" s="726"/>
      <c r="CQ1" s="526"/>
      <c r="CR1" s="526"/>
      <c r="CS1" s="726"/>
      <c r="CT1" s="726"/>
    </row>
    <row r="2" spans="1:101" ht="17.399999999999999" x14ac:dyDescent="0.3">
      <c r="A2" s="14" t="s">
        <v>2</v>
      </c>
      <c r="B2" s="14"/>
      <c r="H2" s="527" t="s">
        <v>100</v>
      </c>
      <c r="S2" s="528"/>
      <c r="CK2" s="727"/>
      <c r="CL2" s="726"/>
      <c r="CM2" s="726"/>
      <c r="CN2" s="726"/>
      <c r="CO2" s="726"/>
      <c r="CP2" s="726"/>
      <c r="CQ2" s="526"/>
      <c r="CR2" s="526"/>
      <c r="CS2" s="726"/>
      <c r="CT2" s="726"/>
    </row>
    <row r="3" spans="1:101" x14ac:dyDescent="0.3">
      <c r="CK3" s="727"/>
      <c r="CL3" s="726"/>
      <c r="CM3" s="726"/>
      <c r="CN3" s="726"/>
      <c r="CO3" s="726"/>
      <c r="CP3" s="726"/>
      <c r="CQ3" s="526"/>
      <c r="CR3" s="526"/>
      <c r="CS3" s="726"/>
      <c r="CT3" s="726"/>
    </row>
    <row r="4" spans="1:101" ht="15.6" x14ac:dyDescent="0.3">
      <c r="A4" s="733"/>
      <c r="B4" s="733"/>
      <c r="F4" s="529"/>
      <c r="I4" s="727" t="s">
        <v>101</v>
      </c>
      <c r="T4" s="728" t="s">
        <v>122</v>
      </c>
      <c r="U4" s="729"/>
      <c r="V4" s="729"/>
      <c r="W4" s="729"/>
      <c r="X4" s="729"/>
      <c r="Y4" s="729"/>
      <c r="Z4" s="729"/>
      <c r="AA4" s="729"/>
      <c r="AM4" s="811" t="s">
        <v>125</v>
      </c>
      <c r="AN4" s="810"/>
      <c r="AO4" s="810"/>
      <c r="AP4" s="810"/>
      <c r="AQ4" s="810"/>
      <c r="AR4" s="810"/>
      <c r="AS4" s="810"/>
      <c r="AT4" s="810"/>
      <c r="AU4" s="810"/>
      <c r="AV4" s="810"/>
      <c r="AW4" s="810"/>
      <c r="CK4" s="727"/>
      <c r="CL4" s="726"/>
      <c r="CM4" s="726"/>
      <c r="CN4" s="726"/>
      <c r="CO4" s="726"/>
      <c r="CP4" s="726"/>
      <c r="CQ4" s="526"/>
      <c r="CR4" s="526"/>
      <c r="CS4" s="726"/>
      <c r="CT4" s="726"/>
    </row>
    <row r="5" spans="1:101" x14ac:dyDescent="0.3">
      <c r="A5" s="733"/>
      <c r="B5" s="733"/>
      <c r="F5" s="529"/>
      <c r="T5" s="732"/>
      <c r="CK5" s="727"/>
      <c r="CL5" s="726"/>
      <c r="CM5" s="726"/>
      <c r="CN5" s="726"/>
      <c r="CO5" s="726"/>
      <c r="CP5" s="726"/>
      <c r="CQ5" s="526"/>
      <c r="CR5" s="526"/>
      <c r="CS5" s="726"/>
      <c r="CT5" s="726"/>
    </row>
    <row r="6" spans="1:101" ht="18" x14ac:dyDescent="0.3">
      <c r="F6" s="531"/>
      <c r="I6" s="733" t="s">
        <v>121</v>
      </c>
      <c r="M6" s="734"/>
      <c r="T6" s="727" t="s">
        <v>124</v>
      </c>
      <c r="U6" s="735"/>
      <c r="V6" s="735"/>
      <c r="W6" s="735"/>
      <c r="X6" s="735"/>
      <c r="Y6" s="735"/>
      <c r="Z6" s="735"/>
      <c r="AA6" s="735"/>
      <c r="AM6" s="797" t="s">
        <v>131</v>
      </c>
      <c r="CK6" s="727"/>
      <c r="CL6" s="726"/>
      <c r="CM6" s="726"/>
      <c r="CN6" s="726"/>
      <c r="CO6" s="726"/>
      <c r="CP6" s="726"/>
      <c r="CQ6" s="526"/>
      <c r="CR6" s="526"/>
      <c r="CS6" s="726"/>
      <c r="CT6" s="726"/>
    </row>
    <row r="7" spans="1:101" x14ac:dyDescent="0.3">
      <c r="CK7" s="727"/>
      <c r="CL7" s="726"/>
      <c r="CM7" s="726"/>
      <c r="CN7" s="726"/>
      <c r="CO7" s="726"/>
      <c r="CP7" s="726"/>
      <c r="CQ7" s="526"/>
      <c r="CR7" s="526"/>
      <c r="CS7" s="726"/>
      <c r="CT7" s="726"/>
    </row>
    <row r="8" spans="1:101" ht="15" thickBot="1" x14ac:dyDescent="0.35">
      <c r="D8" s="177"/>
      <c r="E8" s="177"/>
      <c r="F8" s="177"/>
      <c r="G8" s="177">
        <v>1</v>
      </c>
      <c r="H8" s="177"/>
      <c r="I8" s="177"/>
      <c r="J8" s="177"/>
      <c r="K8" s="177"/>
      <c r="L8" s="177"/>
      <c r="M8" s="177"/>
      <c r="N8" s="177">
        <v>2</v>
      </c>
      <c r="O8" s="177"/>
      <c r="P8" s="177"/>
      <c r="Q8" s="177"/>
      <c r="R8" s="177"/>
      <c r="S8" s="177"/>
      <c r="T8" s="177"/>
      <c r="U8" s="177">
        <v>3</v>
      </c>
      <c r="V8" s="177"/>
      <c r="W8" s="177"/>
      <c r="X8" s="177"/>
      <c r="Y8" s="177"/>
      <c r="Z8" s="177"/>
      <c r="AA8" s="177"/>
      <c r="AB8" s="177">
        <v>4</v>
      </c>
      <c r="AC8" s="177"/>
      <c r="AD8" s="177"/>
      <c r="AE8" s="177"/>
      <c r="AF8" s="177"/>
      <c r="AG8" s="177"/>
      <c r="AH8" s="177"/>
      <c r="AI8" s="177">
        <v>5</v>
      </c>
      <c r="AJ8" s="177"/>
      <c r="AK8" s="177"/>
      <c r="AL8" s="177"/>
      <c r="AM8" s="177"/>
      <c r="AN8" s="177"/>
      <c r="AO8" s="177"/>
      <c r="AP8" s="177">
        <v>6</v>
      </c>
      <c r="AQ8" s="177"/>
      <c r="AR8" s="177"/>
      <c r="AS8" s="177"/>
      <c r="AT8" s="177"/>
      <c r="AU8" s="177"/>
      <c r="AV8" s="177"/>
      <c r="AW8" s="177">
        <v>7</v>
      </c>
      <c r="AX8" s="177"/>
      <c r="AY8" s="177"/>
      <c r="AZ8" s="177"/>
      <c r="BA8" s="177"/>
      <c r="BB8" s="177"/>
      <c r="BC8" s="177"/>
      <c r="BD8" s="177">
        <v>8</v>
      </c>
      <c r="BE8" s="177"/>
      <c r="BF8" s="177"/>
      <c r="BG8" s="177"/>
      <c r="BH8" s="177"/>
      <c r="BI8" s="177"/>
      <c r="BJ8" s="177"/>
      <c r="BK8" s="177">
        <v>9</v>
      </c>
      <c r="BL8" s="177"/>
      <c r="BM8" s="177"/>
      <c r="BN8" s="177"/>
      <c r="BO8" s="177"/>
      <c r="BP8" s="177"/>
      <c r="BQ8" s="177"/>
      <c r="BR8" s="177">
        <v>10</v>
      </c>
      <c r="BS8" s="177"/>
      <c r="BT8" s="177"/>
      <c r="BU8" s="177"/>
      <c r="BV8" s="177"/>
      <c r="BW8" s="177"/>
      <c r="BX8" s="177"/>
      <c r="BY8" s="177">
        <v>11</v>
      </c>
      <c r="BZ8" s="177"/>
      <c r="CA8" s="177"/>
      <c r="CB8" s="177"/>
      <c r="CC8" s="177"/>
      <c r="CD8" s="177"/>
      <c r="CE8" s="177"/>
      <c r="CF8" s="177">
        <v>12</v>
      </c>
      <c r="CG8" s="177"/>
      <c r="CH8" s="177"/>
      <c r="CI8" s="177"/>
      <c r="CJ8" s="177"/>
      <c r="CK8" s="532"/>
      <c r="CL8" s="532"/>
      <c r="CM8" s="533"/>
      <c r="CN8" s="534"/>
      <c r="CO8" s="534"/>
      <c r="CP8" s="535"/>
      <c r="CQ8" s="533"/>
      <c r="CR8" s="533"/>
      <c r="CS8" s="536"/>
      <c r="CT8" s="537"/>
      <c r="CU8" s="177"/>
      <c r="CV8" s="177"/>
      <c r="CW8" s="177"/>
    </row>
    <row r="9" spans="1:101" ht="18.600000000000001" thickBot="1" x14ac:dyDescent="0.35">
      <c r="A9" s="152" t="s">
        <v>87</v>
      </c>
      <c r="E9" s="538" t="s">
        <v>102</v>
      </c>
      <c r="F9" s="539" t="s">
        <v>103</v>
      </c>
      <c r="G9" s="539" t="s">
        <v>104</v>
      </c>
      <c r="H9" s="539" t="s">
        <v>105</v>
      </c>
      <c r="I9" s="540" t="s">
        <v>106</v>
      </c>
      <c r="J9" s="541" t="s">
        <v>40</v>
      </c>
      <c r="K9" s="542" t="s">
        <v>107</v>
      </c>
      <c r="L9" s="543" t="s">
        <v>102</v>
      </c>
      <c r="M9" s="539" t="s">
        <v>103</v>
      </c>
      <c r="N9" s="539" t="s">
        <v>104</v>
      </c>
      <c r="O9" s="539" t="s">
        <v>105</v>
      </c>
      <c r="P9" s="540" t="s">
        <v>106</v>
      </c>
      <c r="Q9" s="541" t="s">
        <v>40</v>
      </c>
      <c r="R9" s="542" t="s">
        <v>107</v>
      </c>
      <c r="S9" s="543" t="s">
        <v>102</v>
      </c>
      <c r="T9" s="539" t="s">
        <v>103</v>
      </c>
      <c r="U9" s="539" t="s">
        <v>104</v>
      </c>
      <c r="V9" s="539" t="s">
        <v>105</v>
      </c>
      <c r="W9" s="540" t="s">
        <v>106</v>
      </c>
      <c r="X9" s="541" t="s">
        <v>40</v>
      </c>
      <c r="Y9" s="542" t="s">
        <v>107</v>
      </c>
      <c r="Z9" s="543" t="s">
        <v>102</v>
      </c>
      <c r="AA9" s="539" t="s">
        <v>103</v>
      </c>
      <c r="AB9" s="539" t="s">
        <v>104</v>
      </c>
      <c r="AC9" s="539" t="s">
        <v>105</v>
      </c>
      <c r="AD9" s="540" t="s">
        <v>106</v>
      </c>
      <c r="AE9" s="544" t="s">
        <v>40</v>
      </c>
      <c r="AF9" s="545" t="s">
        <v>107</v>
      </c>
      <c r="AG9" s="543" t="s">
        <v>102</v>
      </c>
      <c r="AH9" s="539" t="s">
        <v>103</v>
      </c>
      <c r="AI9" s="539" t="s">
        <v>104</v>
      </c>
      <c r="AJ9" s="539" t="s">
        <v>105</v>
      </c>
      <c r="AK9" s="540" t="s">
        <v>106</v>
      </c>
      <c r="AL9" s="541" t="s">
        <v>40</v>
      </c>
      <c r="AM9" s="542" t="s">
        <v>107</v>
      </c>
      <c r="AN9" s="543" t="s">
        <v>102</v>
      </c>
      <c r="AO9" s="539" t="s">
        <v>103</v>
      </c>
      <c r="AP9" s="539" t="s">
        <v>104</v>
      </c>
      <c r="AQ9" s="539" t="s">
        <v>105</v>
      </c>
      <c r="AR9" s="540" t="s">
        <v>106</v>
      </c>
      <c r="AS9" s="541" t="s">
        <v>40</v>
      </c>
      <c r="AT9" s="542" t="s">
        <v>107</v>
      </c>
      <c r="AU9" s="538" t="s">
        <v>102</v>
      </c>
      <c r="AV9" s="539" t="s">
        <v>103</v>
      </c>
      <c r="AW9" s="539" t="s">
        <v>104</v>
      </c>
      <c r="AX9" s="539" t="s">
        <v>105</v>
      </c>
      <c r="AY9" s="540" t="s">
        <v>106</v>
      </c>
      <c r="AZ9" s="544" t="s">
        <v>40</v>
      </c>
      <c r="BA9" s="545" t="s">
        <v>107</v>
      </c>
      <c r="BB9" s="543" t="s">
        <v>102</v>
      </c>
      <c r="BC9" s="539" t="s">
        <v>103</v>
      </c>
      <c r="BD9" s="539" t="s">
        <v>104</v>
      </c>
      <c r="BE9" s="539" t="s">
        <v>105</v>
      </c>
      <c r="BF9" s="540" t="s">
        <v>106</v>
      </c>
      <c r="BG9" s="541" t="s">
        <v>40</v>
      </c>
      <c r="BH9" s="542" t="s">
        <v>107</v>
      </c>
      <c r="BI9" s="543" t="s">
        <v>102</v>
      </c>
      <c r="BJ9" s="539" t="s">
        <v>103</v>
      </c>
      <c r="BK9" s="539" t="s">
        <v>104</v>
      </c>
      <c r="BL9" s="539" t="s">
        <v>105</v>
      </c>
      <c r="BM9" s="540" t="s">
        <v>106</v>
      </c>
      <c r="BN9" s="541" t="s">
        <v>40</v>
      </c>
      <c r="BO9" s="542" t="s">
        <v>107</v>
      </c>
      <c r="BP9" s="543" t="s">
        <v>102</v>
      </c>
      <c r="BQ9" s="539" t="s">
        <v>103</v>
      </c>
      <c r="BR9" s="539" t="s">
        <v>104</v>
      </c>
      <c r="BS9" s="539" t="s">
        <v>105</v>
      </c>
      <c r="BT9" s="540" t="s">
        <v>106</v>
      </c>
      <c r="BU9" s="541" t="s">
        <v>40</v>
      </c>
      <c r="BV9" s="542" t="s">
        <v>107</v>
      </c>
      <c r="BW9" s="543" t="s">
        <v>102</v>
      </c>
      <c r="BX9" s="539" t="s">
        <v>103</v>
      </c>
      <c r="BY9" s="539" t="s">
        <v>104</v>
      </c>
      <c r="BZ9" s="539" t="s">
        <v>105</v>
      </c>
      <c r="CA9" s="540" t="s">
        <v>106</v>
      </c>
      <c r="CB9" s="541" t="s">
        <v>40</v>
      </c>
      <c r="CC9" s="542" t="s">
        <v>107</v>
      </c>
      <c r="CD9" s="543" t="s">
        <v>102</v>
      </c>
      <c r="CE9" s="539" t="s">
        <v>103</v>
      </c>
      <c r="CF9" s="539" t="s">
        <v>104</v>
      </c>
      <c r="CG9" s="539" t="s">
        <v>105</v>
      </c>
      <c r="CH9" s="540" t="s">
        <v>106</v>
      </c>
      <c r="CI9" s="541" t="s">
        <v>40</v>
      </c>
      <c r="CJ9" s="542" t="s">
        <v>107</v>
      </c>
      <c r="CK9" s="546" t="s">
        <v>28</v>
      </c>
      <c r="CL9" s="791"/>
      <c r="CM9" s="548"/>
      <c r="CN9" s="549"/>
      <c r="CO9" s="550"/>
      <c r="CP9" s="551" t="s">
        <v>40</v>
      </c>
      <c r="CQ9" s="643" t="s">
        <v>67</v>
      </c>
      <c r="CR9" s="179" t="s">
        <v>48</v>
      </c>
      <c r="CS9" s="553" t="s">
        <v>50</v>
      </c>
      <c r="CT9" s="554"/>
      <c r="CU9" s="555" t="s">
        <v>108</v>
      </c>
      <c r="CV9" s="556" t="s">
        <v>109</v>
      </c>
      <c r="CW9" s="557" t="s">
        <v>110</v>
      </c>
    </row>
    <row r="10" spans="1:101" ht="18" x14ac:dyDescent="0.35">
      <c r="B10" s="310">
        <v>1</v>
      </c>
      <c r="C10" s="310" t="s">
        <v>111</v>
      </c>
      <c r="D10" s="558">
        <v>1</v>
      </c>
      <c r="E10" s="399" t="s">
        <v>40</v>
      </c>
      <c r="F10" s="400" t="s">
        <v>40</v>
      </c>
      <c r="G10" s="401"/>
      <c r="H10" s="402"/>
      <c r="I10" s="403" t="s">
        <v>40</v>
      </c>
      <c r="J10" s="404" t="s">
        <v>50</v>
      </c>
      <c r="K10" s="405" t="s">
        <v>50</v>
      </c>
      <c r="L10" s="413"/>
      <c r="M10" s="414"/>
      <c r="N10" s="162" t="s">
        <v>28</v>
      </c>
      <c r="O10" s="162" t="s">
        <v>28</v>
      </c>
      <c r="P10" s="415" t="s">
        <v>28</v>
      </c>
      <c r="Q10" s="416"/>
      <c r="R10" s="417"/>
      <c r="S10" s="161" t="s">
        <v>28</v>
      </c>
      <c r="T10" s="162" t="s">
        <v>28</v>
      </c>
      <c r="U10" s="400" t="s">
        <v>40</v>
      </c>
      <c r="V10" s="402"/>
      <c r="W10" s="401"/>
      <c r="X10" s="179" t="s">
        <v>48</v>
      </c>
      <c r="Y10" s="181" t="s">
        <v>48</v>
      </c>
      <c r="Z10" s="399" t="s">
        <v>40</v>
      </c>
      <c r="AA10" s="427"/>
      <c r="AB10" s="400" t="s">
        <v>40</v>
      </c>
      <c r="AC10" s="400" t="s">
        <v>40</v>
      </c>
      <c r="AD10" s="403" t="s">
        <v>40</v>
      </c>
      <c r="AE10" s="428"/>
      <c r="AF10" s="429"/>
      <c r="AG10" s="161" t="s">
        <v>28</v>
      </c>
      <c r="AH10" s="162" t="s">
        <v>28</v>
      </c>
      <c r="AI10" s="162" t="s">
        <v>28</v>
      </c>
      <c r="AJ10" s="162" t="s">
        <v>28</v>
      </c>
      <c r="AK10" s="559"/>
      <c r="AL10" s="179" t="s">
        <v>48</v>
      </c>
      <c r="AM10" s="181" t="s">
        <v>48</v>
      </c>
      <c r="AN10" s="161" t="s">
        <v>28</v>
      </c>
      <c r="AO10" s="162" t="s">
        <v>28</v>
      </c>
      <c r="AP10" s="442"/>
      <c r="AQ10" s="162" t="s">
        <v>28</v>
      </c>
      <c r="AR10" s="415" t="s">
        <v>28</v>
      </c>
      <c r="AS10" s="443"/>
      <c r="AT10" s="444"/>
      <c r="AU10" s="560" t="s">
        <v>67</v>
      </c>
      <c r="AV10" s="470" t="s">
        <v>67</v>
      </c>
      <c r="AW10" s="470" t="s">
        <v>67</v>
      </c>
      <c r="AX10" s="470" t="s">
        <v>67</v>
      </c>
      <c r="AY10" s="559"/>
      <c r="AZ10" s="131" t="s">
        <v>50</v>
      </c>
      <c r="BA10" s="132" t="s">
        <v>50</v>
      </c>
      <c r="BB10" s="453"/>
      <c r="BC10" s="400" t="s">
        <v>40</v>
      </c>
      <c r="BD10" s="400" t="s">
        <v>40</v>
      </c>
      <c r="BE10" s="400" t="s">
        <v>40</v>
      </c>
      <c r="BF10" s="403" t="s">
        <v>40</v>
      </c>
      <c r="BG10" s="454"/>
      <c r="BH10" s="455"/>
      <c r="BI10" s="161" t="s">
        <v>28</v>
      </c>
      <c r="BJ10" s="162" t="s">
        <v>28</v>
      </c>
      <c r="BK10" s="561"/>
      <c r="BL10" s="162" t="s">
        <v>28</v>
      </c>
      <c r="BM10" s="415" t="s">
        <v>28</v>
      </c>
      <c r="BN10" s="179" t="s">
        <v>48</v>
      </c>
      <c r="BO10" s="181" t="s">
        <v>48</v>
      </c>
      <c r="BP10" s="461"/>
      <c r="BQ10" s="401"/>
      <c r="BR10" s="162" t="s">
        <v>28</v>
      </c>
      <c r="BS10" s="162" t="s">
        <v>28</v>
      </c>
      <c r="BT10" s="415" t="s">
        <v>28</v>
      </c>
      <c r="BU10" s="462"/>
      <c r="BV10" s="463"/>
      <c r="BW10" s="161" t="s">
        <v>28</v>
      </c>
      <c r="BX10" s="162" t="s">
        <v>28</v>
      </c>
      <c r="BY10" s="470" t="s">
        <v>67</v>
      </c>
      <c r="BZ10" s="701"/>
      <c r="CA10" s="860" t="s">
        <v>28</v>
      </c>
      <c r="CB10" s="179" t="s">
        <v>48</v>
      </c>
      <c r="CC10" s="181" t="s">
        <v>48</v>
      </c>
      <c r="CD10" s="461"/>
      <c r="CE10" s="470" t="s">
        <v>67</v>
      </c>
      <c r="CF10" s="470" t="s">
        <v>67</v>
      </c>
      <c r="CG10" s="470" t="s">
        <v>67</v>
      </c>
      <c r="CH10" s="471" t="s">
        <v>67</v>
      </c>
      <c r="CI10" s="428"/>
      <c r="CJ10" s="429"/>
      <c r="CK10" s="737">
        <f>COUNTIF($E10:$CJ10,"M")</f>
        <v>23</v>
      </c>
      <c r="CL10" s="738"/>
      <c r="CM10" s="739"/>
      <c r="CN10" s="740"/>
      <c r="CO10" s="740"/>
      <c r="CP10" s="741">
        <f>COUNTIF($E10:$CJ10,"S")</f>
        <v>12</v>
      </c>
      <c r="CQ10" s="742">
        <f>COUNTIF($E10:$CJ10,"X")</f>
        <v>9</v>
      </c>
      <c r="CR10" s="737">
        <f>COUNTIF($E10:$CJ10,"Mw")</f>
        <v>8</v>
      </c>
      <c r="CS10" s="743">
        <f>COUNTIF($E10:$CJ10,"Sw")</f>
        <v>4</v>
      </c>
      <c r="CT10" s="744">
        <v>1</v>
      </c>
      <c r="CU10" s="745"/>
      <c r="CV10" s="746"/>
      <c r="CW10" s="747"/>
    </row>
    <row r="11" spans="1:101" ht="18.600000000000001" thickBot="1" x14ac:dyDescent="0.35">
      <c r="B11" s="191"/>
      <c r="C11" s="191"/>
      <c r="D11" s="573"/>
      <c r="E11" s="432">
        <v>7.5</v>
      </c>
      <c r="F11" s="434">
        <v>7.5</v>
      </c>
      <c r="G11" s="465"/>
      <c r="H11" s="574"/>
      <c r="I11" s="435">
        <v>7.5</v>
      </c>
      <c r="J11" s="334">
        <v>7.5</v>
      </c>
      <c r="K11" s="792">
        <v>7.5</v>
      </c>
      <c r="L11" s="418"/>
      <c r="M11" s="419"/>
      <c r="N11" s="420">
        <v>7.5</v>
      </c>
      <c r="O11" s="420">
        <v>7.5</v>
      </c>
      <c r="P11" s="421">
        <v>7.5</v>
      </c>
      <c r="Q11" s="422"/>
      <c r="R11" s="423"/>
      <c r="S11" s="445">
        <v>7.5</v>
      </c>
      <c r="T11" s="420">
        <v>7.5</v>
      </c>
      <c r="U11" s="434">
        <v>7.5</v>
      </c>
      <c r="V11" s="574"/>
      <c r="W11" s="465"/>
      <c r="X11" s="503">
        <v>7.5</v>
      </c>
      <c r="Y11" s="575">
        <v>7.5</v>
      </c>
      <c r="Z11" s="432">
        <v>7.5</v>
      </c>
      <c r="AA11" s="433"/>
      <c r="AB11" s="434">
        <v>7.5</v>
      </c>
      <c r="AC11" s="434">
        <v>7.5</v>
      </c>
      <c r="AD11" s="435">
        <v>7.5</v>
      </c>
      <c r="AE11" s="436"/>
      <c r="AF11" s="437"/>
      <c r="AG11" s="445">
        <v>7.5</v>
      </c>
      <c r="AH11" s="420">
        <v>7.5</v>
      </c>
      <c r="AI11" s="420">
        <v>7.5</v>
      </c>
      <c r="AJ11" s="420">
        <v>7.5</v>
      </c>
      <c r="AK11" s="576"/>
      <c r="AL11" s="503">
        <v>7.5</v>
      </c>
      <c r="AM11" s="575">
        <v>7.5</v>
      </c>
      <c r="AN11" s="445">
        <v>7.5</v>
      </c>
      <c r="AO11" s="420">
        <v>7.5</v>
      </c>
      <c r="AP11" s="446"/>
      <c r="AQ11" s="420">
        <v>7.5</v>
      </c>
      <c r="AR11" s="421">
        <v>7.5</v>
      </c>
      <c r="AS11" s="447"/>
      <c r="AT11" s="448"/>
      <c r="AU11" s="245">
        <v>7.5</v>
      </c>
      <c r="AV11" s="246">
        <v>7.5</v>
      </c>
      <c r="AW11" s="246">
        <v>7.5</v>
      </c>
      <c r="AX11" s="246">
        <v>7.5</v>
      </c>
      <c r="AY11" s="576"/>
      <c r="AZ11" s="125">
        <v>7.5</v>
      </c>
      <c r="BA11" s="126">
        <v>7.5</v>
      </c>
      <c r="BB11" s="456"/>
      <c r="BC11" s="434">
        <v>7.5</v>
      </c>
      <c r="BD11" s="434">
        <v>7.5</v>
      </c>
      <c r="BE11" s="434">
        <v>7.5</v>
      </c>
      <c r="BF11" s="435">
        <v>7.5</v>
      </c>
      <c r="BG11" s="457"/>
      <c r="BH11" s="458"/>
      <c r="BI11" s="445">
        <v>7.5</v>
      </c>
      <c r="BJ11" s="420">
        <v>7.5</v>
      </c>
      <c r="BK11" s="446"/>
      <c r="BL11" s="420">
        <v>7.5</v>
      </c>
      <c r="BM11" s="421">
        <v>7.5</v>
      </c>
      <c r="BN11" s="503">
        <v>7.5</v>
      </c>
      <c r="BO11" s="575">
        <v>7.5</v>
      </c>
      <c r="BP11" s="464"/>
      <c r="BQ11" s="465"/>
      <c r="BR11" s="420">
        <v>7.5</v>
      </c>
      <c r="BS11" s="420">
        <v>7.5</v>
      </c>
      <c r="BT11" s="421">
        <v>7.5</v>
      </c>
      <c r="BU11" s="466"/>
      <c r="BV11" s="467"/>
      <c r="BW11" s="445">
        <v>7.5</v>
      </c>
      <c r="BX11" s="420">
        <v>7.5</v>
      </c>
      <c r="BY11" s="246">
        <v>7.5</v>
      </c>
      <c r="BZ11" s="702"/>
      <c r="CA11" s="861">
        <v>7.5</v>
      </c>
      <c r="CB11" s="503">
        <v>7.5</v>
      </c>
      <c r="CC11" s="575">
        <v>7.5</v>
      </c>
      <c r="CD11" s="464"/>
      <c r="CE11" s="246">
        <v>7.5</v>
      </c>
      <c r="CF11" s="246">
        <v>7.5</v>
      </c>
      <c r="CG11" s="246">
        <v>7.5</v>
      </c>
      <c r="CH11" s="472">
        <v>7.5</v>
      </c>
      <c r="CI11" s="456"/>
      <c r="CJ11" s="473"/>
      <c r="CK11" s="749"/>
      <c r="CL11" s="750"/>
      <c r="CM11" s="751"/>
      <c r="CN11" s="752"/>
      <c r="CO11" s="752"/>
      <c r="CP11" s="753"/>
      <c r="CQ11" s="754"/>
      <c r="CR11" s="749"/>
      <c r="CS11" s="755"/>
      <c r="CT11" s="756"/>
      <c r="CU11" s="757">
        <f>SUM(E11:CJ11)</f>
        <v>420</v>
      </c>
      <c r="CV11" s="758">
        <f>35*12*D10</f>
        <v>420</v>
      </c>
      <c r="CW11" s="759">
        <f>CU11-CV11</f>
        <v>0</v>
      </c>
    </row>
    <row r="12" spans="1:101" ht="18" x14ac:dyDescent="0.3">
      <c r="B12" s="310">
        <v>2</v>
      </c>
      <c r="C12" s="310" t="s">
        <v>112</v>
      </c>
      <c r="D12" s="558">
        <v>1</v>
      </c>
      <c r="E12" s="461"/>
      <c r="F12" s="470" t="s">
        <v>67</v>
      </c>
      <c r="G12" s="470" t="s">
        <v>67</v>
      </c>
      <c r="H12" s="470" t="s">
        <v>67</v>
      </c>
      <c r="I12" s="471" t="s">
        <v>67</v>
      </c>
      <c r="J12" s="428"/>
      <c r="K12" s="429"/>
      <c r="L12" s="399" t="s">
        <v>40</v>
      </c>
      <c r="M12" s="400" t="s">
        <v>40</v>
      </c>
      <c r="N12" s="401"/>
      <c r="O12" s="402"/>
      <c r="P12" s="760" t="s">
        <v>28</v>
      </c>
      <c r="Q12" s="404" t="s">
        <v>50</v>
      </c>
      <c r="R12" s="405" t="s">
        <v>50</v>
      </c>
      <c r="S12" s="413"/>
      <c r="T12" s="414"/>
      <c r="U12" s="162" t="s">
        <v>28</v>
      </c>
      <c r="V12" s="162" t="s">
        <v>28</v>
      </c>
      <c r="W12" s="415" t="s">
        <v>28</v>
      </c>
      <c r="X12" s="416"/>
      <c r="Y12" s="417"/>
      <c r="Z12" s="161" t="s">
        <v>28</v>
      </c>
      <c r="AA12" s="162" t="s">
        <v>28</v>
      </c>
      <c r="AB12" s="761" t="s">
        <v>28</v>
      </c>
      <c r="AC12" s="402"/>
      <c r="AD12" s="401"/>
      <c r="AE12" s="179" t="s">
        <v>48</v>
      </c>
      <c r="AF12" s="181" t="s">
        <v>48</v>
      </c>
      <c r="AG12" s="399" t="s">
        <v>40</v>
      </c>
      <c r="AH12" s="427"/>
      <c r="AI12" s="400" t="s">
        <v>40</v>
      </c>
      <c r="AJ12" s="400" t="s">
        <v>40</v>
      </c>
      <c r="AK12" s="403" t="s">
        <v>40</v>
      </c>
      <c r="AL12" s="428"/>
      <c r="AM12" s="429"/>
      <c r="AN12" s="161" t="s">
        <v>28</v>
      </c>
      <c r="AO12" s="162" t="s">
        <v>28</v>
      </c>
      <c r="AP12" s="162" t="s">
        <v>28</v>
      </c>
      <c r="AQ12" s="560" t="s">
        <v>67</v>
      </c>
      <c r="AR12" s="559"/>
      <c r="AS12" s="179" t="s">
        <v>48</v>
      </c>
      <c r="AT12" s="181" t="s">
        <v>48</v>
      </c>
      <c r="AU12" s="161" t="s">
        <v>28</v>
      </c>
      <c r="AV12" s="162" t="s">
        <v>28</v>
      </c>
      <c r="AW12" s="442"/>
      <c r="AX12" s="180" t="s">
        <v>28</v>
      </c>
      <c r="AY12" s="161" t="s">
        <v>28</v>
      </c>
      <c r="AZ12" s="443"/>
      <c r="BA12" s="444"/>
      <c r="BB12" s="560" t="s">
        <v>67</v>
      </c>
      <c r="BC12" s="470" t="s">
        <v>67</v>
      </c>
      <c r="BD12" s="470" t="s">
        <v>67</v>
      </c>
      <c r="BE12" s="470" t="s">
        <v>67</v>
      </c>
      <c r="BF12" s="559"/>
      <c r="BG12" s="131" t="s">
        <v>50</v>
      </c>
      <c r="BH12" s="132" t="s">
        <v>50</v>
      </c>
      <c r="BI12" s="453"/>
      <c r="BJ12" s="400" t="s">
        <v>40</v>
      </c>
      <c r="BK12" s="400" t="s">
        <v>40</v>
      </c>
      <c r="BL12" s="400" t="s">
        <v>40</v>
      </c>
      <c r="BM12" s="403" t="s">
        <v>40</v>
      </c>
      <c r="BN12" s="454"/>
      <c r="BO12" s="455"/>
      <c r="BP12" s="161" t="s">
        <v>28</v>
      </c>
      <c r="BQ12" s="162" t="s">
        <v>28</v>
      </c>
      <c r="BR12" s="561"/>
      <c r="BS12" s="162" t="s">
        <v>28</v>
      </c>
      <c r="BT12" s="415" t="s">
        <v>28</v>
      </c>
      <c r="BU12" s="179" t="s">
        <v>48</v>
      </c>
      <c r="BV12" s="181" t="s">
        <v>48</v>
      </c>
      <c r="BW12" s="461"/>
      <c r="BX12" s="401"/>
      <c r="BY12" s="812" t="s">
        <v>28</v>
      </c>
      <c r="BZ12" s="812" t="s">
        <v>28</v>
      </c>
      <c r="CA12" s="812" t="s">
        <v>28</v>
      </c>
      <c r="CB12" s="462"/>
      <c r="CC12" s="463"/>
      <c r="CD12" s="161" t="s">
        <v>28</v>
      </c>
      <c r="CE12" s="162" t="s">
        <v>28</v>
      </c>
      <c r="CF12" s="162" t="s">
        <v>28</v>
      </c>
      <c r="CG12" s="701"/>
      <c r="CH12" s="860" t="s">
        <v>28</v>
      </c>
      <c r="CI12" s="179" t="s">
        <v>48</v>
      </c>
      <c r="CJ12" s="181" t="s">
        <v>48</v>
      </c>
      <c r="CK12" s="762">
        <f>COUNTIF($E12:$CJ12,"M")</f>
        <v>25</v>
      </c>
      <c r="CL12" s="763"/>
      <c r="CM12" s="764"/>
      <c r="CN12" s="765"/>
      <c r="CO12" s="765"/>
      <c r="CP12" s="766">
        <f>COUNTIF($E12:$CJ12,"S")</f>
        <v>10</v>
      </c>
      <c r="CQ12" s="767">
        <f>COUNTIF($E12:$CJ12,"X")</f>
        <v>9</v>
      </c>
      <c r="CR12" s="762">
        <f>COUNTIF($E12:$CJ12,"Mw")</f>
        <v>8</v>
      </c>
      <c r="CS12" s="768">
        <f>COUNTIF($E12:$CJ12,"Sw")</f>
        <v>4</v>
      </c>
      <c r="CT12" s="769">
        <v>2</v>
      </c>
      <c r="CU12" s="770"/>
      <c r="CV12" s="771"/>
      <c r="CW12" s="772"/>
    </row>
    <row r="13" spans="1:101" ht="18.600000000000001" thickBot="1" x14ac:dyDescent="0.35">
      <c r="B13" s="600"/>
      <c r="C13" s="600"/>
      <c r="D13" s="601"/>
      <c r="E13" s="464"/>
      <c r="F13" s="246">
        <v>7.5</v>
      </c>
      <c r="G13" s="246">
        <v>7.5</v>
      </c>
      <c r="H13" s="246">
        <v>7.5</v>
      </c>
      <c r="I13" s="472">
        <v>7.5</v>
      </c>
      <c r="J13" s="456"/>
      <c r="K13" s="473"/>
      <c r="L13" s="432">
        <v>7.5</v>
      </c>
      <c r="M13" s="434">
        <v>7.5</v>
      </c>
      <c r="N13" s="465"/>
      <c r="O13" s="574"/>
      <c r="P13" s="773">
        <v>7.5</v>
      </c>
      <c r="Q13" s="334">
        <v>7.5</v>
      </c>
      <c r="R13" s="792">
        <v>7.5</v>
      </c>
      <c r="S13" s="418"/>
      <c r="T13" s="419"/>
      <c r="U13" s="420">
        <v>7.5</v>
      </c>
      <c r="V13" s="420">
        <v>7.5</v>
      </c>
      <c r="W13" s="421">
        <v>7.5</v>
      </c>
      <c r="X13" s="422"/>
      <c r="Y13" s="423"/>
      <c r="Z13" s="445">
        <v>7.5</v>
      </c>
      <c r="AA13" s="420">
        <v>7.5</v>
      </c>
      <c r="AB13" s="774">
        <v>7.5</v>
      </c>
      <c r="AC13" s="574"/>
      <c r="AD13" s="465"/>
      <c r="AE13" s="503">
        <v>7.5</v>
      </c>
      <c r="AF13" s="575">
        <v>7.5</v>
      </c>
      <c r="AG13" s="432">
        <v>7.5</v>
      </c>
      <c r="AH13" s="433"/>
      <c r="AI13" s="434">
        <v>7.5</v>
      </c>
      <c r="AJ13" s="434">
        <v>7.5</v>
      </c>
      <c r="AK13" s="435">
        <v>7.5</v>
      </c>
      <c r="AL13" s="436"/>
      <c r="AM13" s="437"/>
      <c r="AN13" s="445">
        <v>7.5</v>
      </c>
      <c r="AO13" s="420">
        <v>7.5</v>
      </c>
      <c r="AP13" s="420">
        <v>7.5</v>
      </c>
      <c r="AQ13" s="245">
        <v>7.5</v>
      </c>
      <c r="AR13" s="576"/>
      <c r="AS13" s="503">
        <v>7.5</v>
      </c>
      <c r="AT13" s="575">
        <v>7.5</v>
      </c>
      <c r="AU13" s="445">
        <v>7.5</v>
      </c>
      <c r="AV13" s="420">
        <v>7.5</v>
      </c>
      <c r="AW13" s="446"/>
      <c r="AX13" s="857">
        <v>7.5</v>
      </c>
      <c r="AY13" s="445">
        <v>7.5</v>
      </c>
      <c r="AZ13" s="447"/>
      <c r="BA13" s="448"/>
      <c r="BB13" s="245">
        <v>7.5</v>
      </c>
      <c r="BC13" s="246">
        <v>7.5</v>
      </c>
      <c r="BD13" s="246">
        <v>7.5</v>
      </c>
      <c r="BE13" s="246">
        <v>7.5</v>
      </c>
      <c r="BF13" s="576"/>
      <c r="BG13" s="125">
        <v>7.5</v>
      </c>
      <c r="BH13" s="126">
        <v>7.5</v>
      </c>
      <c r="BI13" s="456"/>
      <c r="BJ13" s="434">
        <v>7.5</v>
      </c>
      <c r="BK13" s="434">
        <v>7.5</v>
      </c>
      <c r="BL13" s="434">
        <v>7.5</v>
      </c>
      <c r="BM13" s="435">
        <v>7.5</v>
      </c>
      <c r="BN13" s="457"/>
      <c r="BO13" s="458"/>
      <c r="BP13" s="445">
        <v>7.5</v>
      </c>
      <c r="BQ13" s="420">
        <v>7.5</v>
      </c>
      <c r="BR13" s="446"/>
      <c r="BS13" s="420">
        <v>7.5</v>
      </c>
      <c r="BT13" s="421">
        <v>7.5</v>
      </c>
      <c r="BU13" s="503">
        <v>7.5</v>
      </c>
      <c r="BV13" s="575">
        <v>7.5</v>
      </c>
      <c r="BW13" s="464"/>
      <c r="BX13" s="465"/>
      <c r="BY13" s="813">
        <v>7.5</v>
      </c>
      <c r="BZ13" s="813">
        <v>7.5</v>
      </c>
      <c r="CA13" s="813">
        <v>7.5</v>
      </c>
      <c r="CB13" s="466"/>
      <c r="CC13" s="467"/>
      <c r="CD13" s="445">
        <v>7.5</v>
      </c>
      <c r="CE13" s="420">
        <v>7.5</v>
      </c>
      <c r="CF13" s="420">
        <v>7.5</v>
      </c>
      <c r="CG13" s="702"/>
      <c r="CH13" s="861">
        <v>7.5</v>
      </c>
      <c r="CI13" s="503">
        <v>7.5</v>
      </c>
      <c r="CJ13" s="575">
        <v>7.5</v>
      </c>
      <c r="CK13" s="749"/>
      <c r="CL13" s="750"/>
      <c r="CM13" s="751"/>
      <c r="CN13" s="752"/>
      <c r="CO13" s="752"/>
      <c r="CP13" s="753"/>
      <c r="CQ13" s="754"/>
      <c r="CR13" s="749"/>
      <c r="CS13" s="755"/>
      <c r="CT13" s="756"/>
      <c r="CU13" s="775">
        <f>SUM(E13:CJ13)</f>
        <v>420</v>
      </c>
      <c r="CV13" s="776">
        <f>35*12*D12</f>
        <v>420</v>
      </c>
      <c r="CW13" s="777">
        <f>CU13-CV13</f>
        <v>0</v>
      </c>
    </row>
    <row r="14" spans="1:101" ht="18" x14ac:dyDescent="0.3">
      <c r="B14" s="310">
        <v>3</v>
      </c>
      <c r="C14" s="310" t="s">
        <v>113</v>
      </c>
      <c r="D14" s="558">
        <v>1</v>
      </c>
      <c r="E14" s="161" t="s">
        <v>28</v>
      </c>
      <c r="F14" s="162" t="s">
        <v>28</v>
      </c>
      <c r="G14" s="162" t="s">
        <v>28</v>
      </c>
      <c r="H14" s="701"/>
      <c r="I14" s="760" t="s">
        <v>28</v>
      </c>
      <c r="J14" s="179" t="s">
        <v>48</v>
      </c>
      <c r="K14" s="181" t="s">
        <v>48</v>
      </c>
      <c r="L14" s="461"/>
      <c r="M14" s="470" t="s">
        <v>67</v>
      </c>
      <c r="N14" s="470" t="s">
        <v>67</v>
      </c>
      <c r="O14" s="470" t="s">
        <v>67</v>
      </c>
      <c r="P14" s="471" t="s">
        <v>67</v>
      </c>
      <c r="Q14" s="428"/>
      <c r="R14" s="429"/>
      <c r="S14" s="399" t="s">
        <v>40</v>
      </c>
      <c r="T14" s="400" t="s">
        <v>40</v>
      </c>
      <c r="U14" s="401"/>
      <c r="V14" s="402"/>
      <c r="W14" s="403" t="s">
        <v>40</v>
      </c>
      <c r="X14" s="404" t="s">
        <v>50</v>
      </c>
      <c r="Y14" s="405" t="s">
        <v>50</v>
      </c>
      <c r="Z14" s="413"/>
      <c r="AA14" s="414"/>
      <c r="AB14" s="162" t="s">
        <v>28</v>
      </c>
      <c r="AC14" s="162" t="s">
        <v>28</v>
      </c>
      <c r="AD14" s="415" t="s">
        <v>28</v>
      </c>
      <c r="AE14" s="416"/>
      <c r="AF14" s="417"/>
      <c r="AG14" s="161" t="s">
        <v>28</v>
      </c>
      <c r="AH14" s="162" t="s">
        <v>28</v>
      </c>
      <c r="AI14" s="400" t="s">
        <v>40</v>
      </c>
      <c r="AJ14" s="402"/>
      <c r="AK14" s="401"/>
      <c r="AL14" s="179" t="s">
        <v>48</v>
      </c>
      <c r="AM14" s="181" t="s">
        <v>48</v>
      </c>
      <c r="AN14" s="399" t="s">
        <v>40</v>
      </c>
      <c r="AO14" s="427"/>
      <c r="AP14" s="400" t="s">
        <v>40</v>
      </c>
      <c r="AQ14" s="400" t="s">
        <v>40</v>
      </c>
      <c r="AR14" s="403" t="s">
        <v>40</v>
      </c>
      <c r="AS14" s="428"/>
      <c r="AT14" s="429"/>
      <c r="AU14" s="161" t="s">
        <v>28</v>
      </c>
      <c r="AV14" s="162" t="s">
        <v>28</v>
      </c>
      <c r="AW14" s="162" t="s">
        <v>28</v>
      </c>
      <c r="AX14" s="162" t="s">
        <v>28</v>
      </c>
      <c r="AY14" s="559"/>
      <c r="AZ14" s="179" t="s">
        <v>48</v>
      </c>
      <c r="BA14" s="181" t="s">
        <v>48</v>
      </c>
      <c r="BB14" s="161" t="s">
        <v>28</v>
      </c>
      <c r="BC14" s="162" t="s">
        <v>28</v>
      </c>
      <c r="BD14" s="442"/>
      <c r="BE14" s="162" t="s">
        <v>28</v>
      </c>
      <c r="BF14" s="415" t="s">
        <v>28</v>
      </c>
      <c r="BG14" s="443"/>
      <c r="BH14" s="444"/>
      <c r="BI14" s="560" t="s">
        <v>67</v>
      </c>
      <c r="BJ14" s="470" t="s">
        <v>67</v>
      </c>
      <c r="BK14" s="470" t="s">
        <v>67</v>
      </c>
      <c r="BL14" s="470" t="s">
        <v>67</v>
      </c>
      <c r="BM14" s="559"/>
      <c r="BN14" s="131" t="s">
        <v>50</v>
      </c>
      <c r="BO14" s="132" t="s">
        <v>50</v>
      </c>
      <c r="BP14" s="453"/>
      <c r="BQ14" s="400" t="s">
        <v>40</v>
      </c>
      <c r="BR14" s="400" t="s">
        <v>40</v>
      </c>
      <c r="BS14" s="400" t="s">
        <v>40</v>
      </c>
      <c r="BT14" s="403" t="s">
        <v>40</v>
      </c>
      <c r="BU14" s="454"/>
      <c r="BV14" s="455"/>
      <c r="BW14" s="560" t="s">
        <v>67</v>
      </c>
      <c r="BX14" s="162" t="s">
        <v>28</v>
      </c>
      <c r="BY14" s="561"/>
      <c r="BZ14" s="162" t="s">
        <v>28</v>
      </c>
      <c r="CA14" s="415" t="s">
        <v>28</v>
      </c>
      <c r="CB14" s="179" t="s">
        <v>48</v>
      </c>
      <c r="CC14" s="181" t="s">
        <v>48</v>
      </c>
      <c r="CD14" s="461"/>
      <c r="CE14" s="401"/>
      <c r="CF14" s="162" t="s">
        <v>28</v>
      </c>
      <c r="CG14" s="162" t="s">
        <v>28</v>
      </c>
      <c r="CH14" s="415" t="s">
        <v>28</v>
      </c>
      <c r="CI14" s="462"/>
      <c r="CJ14" s="463"/>
      <c r="CK14" s="762">
        <f>COUNTIF($E14:$CJ14,"M")</f>
        <v>23</v>
      </c>
      <c r="CL14" s="763"/>
      <c r="CM14" s="764"/>
      <c r="CN14" s="765"/>
      <c r="CO14" s="765"/>
      <c r="CP14" s="766">
        <f>COUNTIF($E14:$CJ14,"S")</f>
        <v>12</v>
      </c>
      <c r="CQ14" s="767">
        <f>COUNTIF($E14:$CJ14,"X")</f>
        <v>9</v>
      </c>
      <c r="CR14" s="762">
        <f>COUNTIF($E14:$CJ14,"Mw")</f>
        <v>8</v>
      </c>
      <c r="CS14" s="768">
        <f>COUNTIF($E14:$CJ14,"Sw")</f>
        <v>4</v>
      </c>
      <c r="CT14" s="778">
        <v>3</v>
      </c>
      <c r="CU14" s="770"/>
      <c r="CV14" s="771"/>
      <c r="CW14" s="772"/>
    </row>
    <row r="15" spans="1:101" ht="18.600000000000001" thickBot="1" x14ac:dyDescent="0.35">
      <c r="B15" s="600"/>
      <c r="C15" s="600"/>
      <c r="D15" s="601"/>
      <c r="E15" s="445">
        <v>7.5</v>
      </c>
      <c r="F15" s="420">
        <v>7.5</v>
      </c>
      <c r="G15" s="420">
        <v>7.5</v>
      </c>
      <c r="H15" s="702"/>
      <c r="I15" s="773">
        <v>7.5</v>
      </c>
      <c r="J15" s="503">
        <v>7.5</v>
      </c>
      <c r="K15" s="575">
        <v>7.5</v>
      </c>
      <c r="L15" s="464"/>
      <c r="M15" s="246">
        <v>7.5</v>
      </c>
      <c r="N15" s="246">
        <v>7.5</v>
      </c>
      <c r="O15" s="246">
        <v>7.5</v>
      </c>
      <c r="P15" s="472">
        <v>7.5</v>
      </c>
      <c r="Q15" s="456"/>
      <c r="R15" s="473"/>
      <c r="S15" s="432">
        <v>7.5</v>
      </c>
      <c r="T15" s="434">
        <v>7.5</v>
      </c>
      <c r="U15" s="465"/>
      <c r="V15" s="574"/>
      <c r="W15" s="435">
        <v>7.5</v>
      </c>
      <c r="X15" s="334">
        <v>7.5</v>
      </c>
      <c r="Y15" s="792">
        <v>7.5</v>
      </c>
      <c r="Z15" s="418"/>
      <c r="AA15" s="419"/>
      <c r="AB15" s="420">
        <v>7.5</v>
      </c>
      <c r="AC15" s="420">
        <v>7.5</v>
      </c>
      <c r="AD15" s="421">
        <v>7.5</v>
      </c>
      <c r="AE15" s="422"/>
      <c r="AF15" s="423"/>
      <c r="AG15" s="445">
        <v>7.5</v>
      </c>
      <c r="AH15" s="420">
        <v>7.5</v>
      </c>
      <c r="AI15" s="434">
        <v>7.5</v>
      </c>
      <c r="AJ15" s="574"/>
      <c r="AK15" s="465"/>
      <c r="AL15" s="503">
        <v>7.5</v>
      </c>
      <c r="AM15" s="575">
        <v>7.5</v>
      </c>
      <c r="AN15" s="432">
        <v>7.5</v>
      </c>
      <c r="AO15" s="433"/>
      <c r="AP15" s="434">
        <v>7.5</v>
      </c>
      <c r="AQ15" s="434">
        <v>7.5</v>
      </c>
      <c r="AR15" s="435">
        <v>7.5</v>
      </c>
      <c r="AS15" s="436"/>
      <c r="AT15" s="437"/>
      <c r="AU15" s="445">
        <v>7.5</v>
      </c>
      <c r="AV15" s="420">
        <v>7.5</v>
      </c>
      <c r="AW15" s="420">
        <v>7.5</v>
      </c>
      <c r="AX15" s="420">
        <v>7.5</v>
      </c>
      <c r="AY15" s="576"/>
      <c r="AZ15" s="503">
        <v>7.5</v>
      </c>
      <c r="BA15" s="575">
        <v>7.5</v>
      </c>
      <c r="BB15" s="445">
        <v>7.5</v>
      </c>
      <c r="BC15" s="420">
        <v>7.5</v>
      </c>
      <c r="BD15" s="446"/>
      <c r="BE15" s="420">
        <v>7.5</v>
      </c>
      <c r="BF15" s="421">
        <v>7.5</v>
      </c>
      <c r="BG15" s="447"/>
      <c r="BH15" s="448"/>
      <c r="BI15" s="245">
        <v>7.5</v>
      </c>
      <c r="BJ15" s="246">
        <v>7.5</v>
      </c>
      <c r="BK15" s="246">
        <v>7.5</v>
      </c>
      <c r="BL15" s="246">
        <v>7.5</v>
      </c>
      <c r="BM15" s="576"/>
      <c r="BN15" s="125">
        <v>7.5</v>
      </c>
      <c r="BO15" s="126">
        <v>7.5</v>
      </c>
      <c r="BP15" s="456"/>
      <c r="BQ15" s="434">
        <v>7.5</v>
      </c>
      <c r="BR15" s="434">
        <v>7.5</v>
      </c>
      <c r="BS15" s="434">
        <v>7.5</v>
      </c>
      <c r="BT15" s="435">
        <v>7.5</v>
      </c>
      <c r="BU15" s="457"/>
      <c r="BV15" s="458"/>
      <c r="BW15" s="245">
        <v>7.5</v>
      </c>
      <c r="BX15" s="420">
        <v>7.5</v>
      </c>
      <c r="BY15" s="446"/>
      <c r="BZ15" s="420">
        <v>7.5</v>
      </c>
      <c r="CA15" s="421">
        <v>7.5</v>
      </c>
      <c r="CB15" s="503">
        <v>7.5</v>
      </c>
      <c r="CC15" s="575">
        <v>7.5</v>
      </c>
      <c r="CD15" s="464"/>
      <c r="CE15" s="465"/>
      <c r="CF15" s="420">
        <v>7.5</v>
      </c>
      <c r="CG15" s="420">
        <v>7.5</v>
      </c>
      <c r="CH15" s="421">
        <v>7.5</v>
      </c>
      <c r="CI15" s="466"/>
      <c r="CJ15" s="467"/>
      <c r="CK15" s="749"/>
      <c r="CL15" s="750"/>
      <c r="CM15" s="751"/>
      <c r="CN15" s="752"/>
      <c r="CO15" s="752"/>
      <c r="CP15" s="753"/>
      <c r="CQ15" s="754"/>
      <c r="CR15" s="749"/>
      <c r="CS15" s="755"/>
      <c r="CT15" s="756"/>
      <c r="CU15" s="775">
        <f>SUM(E15:CJ15)</f>
        <v>420</v>
      </c>
      <c r="CV15" s="776">
        <f>35*12*D14</f>
        <v>420</v>
      </c>
      <c r="CW15" s="777">
        <f>CU15-CV15</f>
        <v>0</v>
      </c>
    </row>
    <row r="16" spans="1:101" ht="18" x14ac:dyDescent="0.3">
      <c r="B16" s="310">
        <v>4</v>
      </c>
      <c r="C16" s="310" t="s">
        <v>107</v>
      </c>
      <c r="D16" s="558">
        <v>1</v>
      </c>
      <c r="E16" s="461"/>
      <c r="F16" s="401"/>
      <c r="G16" s="162" t="s">
        <v>28</v>
      </c>
      <c r="H16" s="162" t="s">
        <v>28</v>
      </c>
      <c r="I16" s="415" t="s">
        <v>28</v>
      </c>
      <c r="J16" s="462"/>
      <c r="K16" s="463"/>
      <c r="L16" s="161" t="s">
        <v>28</v>
      </c>
      <c r="M16" s="162" t="s">
        <v>28</v>
      </c>
      <c r="N16" s="162" t="s">
        <v>28</v>
      </c>
      <c r="O16" s="162" t="s">
        <v>28</v>
      </c>
      <c r="P16" s="562"/>
      <c r="Q16" s="179" t="s">
        <v>48</v>
      </c>
      <c r="R16" s="181" t="s">
        <v>48</v>
      </c>
      <c r="S16" s="461"/>
      <c r="T16" s="470" t="s">
        <v>67</v>
      </c>
      <c r="U16" s="470" t="s">
        <v>67</v>
      </c>
      <c r="V16" s="470" t="s">
        <v>67</v>
      </c>
      <c r="W16" s="471" t="s">
        <v>67</v>
      </c>
      <c r="X16" s="428"/>
      <c r="Y16" s="429"/>
      <c r="Z16" s="399" t="s">
        <v>40</v>
      </c>
      <c r="AA16" s="400" t="s">
        <v>40</v>
      </c>
      <c r="AB16" s="401"/>
      <c r="AC16" s="402"/>
      <c r="AD16" s="760" t="s">
        <v>28</v>
      </c>
      <c r="AE16" s="404" t="s">
        <v>50</v>
      </c>
      <c r="AF16" s="405" t="s">
        <v>50</v>
      </c>
      <c r="AG16" s="413"/>
      <c r="AH16" s="414"/>
      <c r="AI16" s="162" t="s">
        <v>28</v>
      </c>
      <c r="AJ16" s="162" t="s">
        <v>28</v>
      </c>
      <c r="AK16" s="415" t="s">
        <v>28</v>
      </c>
      <c r="AL16" s="416"/>
      <c r="AM16" s="417"/>
      <c r="AN16" s="161" t="s">
        <v>28</v>
      </c>
      <c r="AO16" s="162" t="s">
        <v>28</v>
      </c>
      <c r="AP16" s="400" t="s">
        <v>40</v>
      </c>
      <c r="AQ16" s="402"/>
      <c r="AR16" s="401"/>
      <c r="AS16" s="179" t="s">
        <v>48</v>
      </c>
      <c r="AT16" s="181" t="s">
        <v>48</v>
      </c>
      <c r="AU16" s="399" t="s">
        <v>40</v>
      </c>
      <c r="AV16" s="427"/>
      <c r="AW16" s="400" t="s">
        <v>40</v>
      </c>
      <c r="AX16" s="400" t="s">
        <v>40</v>
      </c>
      <c r="AY16" s="403" t="s">
        <v>40</v>
      </c>
      <c r="AZ16" s="428"/>
      <c r="BA16" s="429"/>
      <c r="BB16" s="161" t="s">
        <v>28</v>
      </c>
      <c r="BC16" s="162" t="s">
        <v>28</v>
      </c>
      <c r="BD16" s="162" t="s">
        <v>28</v>
      </c>
      <c r="BE16" s="162" t="s">
        <v>28</v>
      </c>
      <c r="BF16" s="559"/>
      <c r="BG16" s="179" t="s">
        <v>48</v>
      </c>
      <c r="BH16" s="181" t="s">
        <v>48</v>
      </c>
      <c r="BI16" s="161" t="s">
        <v>28</v>
      </c>
      <c r="BJ16" s="162" t="s">
        <v>28</v>
      </c>
      <c r="BK16" s="442"/>
      <c r="BL16" s="162" t="s">
        <v>28</v>
      </c>
      <c r="BM16" s="415" t="s">
        <v>28</v>
      </c>
      <c r="BN16" s="443"/>
      <c r="BO16" s="444"/>
      <c r="BP16" s="560" t="s">
        <v>67</v>
      </c>
      <c r="BQ16" s="470" t="s">
        <v>67</v>
      </c>
      <c r="BR16" s="470" t="s">
        <v>67</v>
      </c>
      <c r="BS16" s="470" t="s">
        <v>67</v>
      </c>
      <c r="BT16" s="559"/>
      <c r="BU16" s="131" t="s">
        <v>50</v>
      </c>
      <c r="BV16" s="132" t="s">
        <v>50</v>
      </c>
      <c r="BW16" s="453"/>
      <c r="BX16" s="400" t="s">
        <v>40</v>
      </c>
      <c r="BY16" s="400" t="s">
        <v>40</v>
      </c>
      <c r="BZ16" s="400" t="s">
        <v>40</v>
      </c>
      <c r="CA16" s="470" t="s">
        <v>67</v>
      </c>
      <c r="CB16" s="454"/>
      <c r="CC16" s="455"/>
      <c r="CD16" s="161" t="s">
        <v>28</v>
      </c>
      <c r="CE16" s="162" t="s">
        <v>28</v>
      </c>
      <c r="CF16" s="561"/>
      <c r="CG16" s="162" t="s">
        <v>28</v>
      </c>
      <c r="CH16" s="415" t="s">
        <v>28</v>
      </c>
      <c r="CI16" s="179" t="s">
        <v>48</v>
      </c>
      <c r="CJ16" s="181" t="s">
        <v>48</v>
      </c>
      <c r="CK16" s="762">
        <f>COUNTIF($E16:$CJ16,"M")</f>
        <v>25</v>
      </c>
      <c r="CL16" s="763"/>
      <c r="CM16" s="764"/>
      <c r="CN16" s="765"/>
      <c r="CO16" s="765"/>
      <c r="CP16" s="766">
        <f>COUNTIF($E16:$CJ16,"S")</f>
        <v>10</v>
      </c>
      <c r="CQ16" s="767">
        <f>COUNTIF($E16:$CJ16,"X")</f>
        <v>9</v>
      </c>
      <c r="CR16" s="762">
        <f>COUNTIF($E16:$CJ16,"Mw")</f>
        <v>8</v>
      </c>
      <c r="CS16" s="768">
        <f>COUNTIF($E16:$CJ16,"Sw")</f>
        <v>4</v>
      </c>
      <c r="CT16" s="769">
        <v>4</v>
      </c>
      <c r="CU16" s="770"/>
      <c r="CV16" s="771"/>
      <c r="CW16" s="772"/>
    </row>
    <row r="17" spans="2:103" ht="18.600000000000001" thickBot="1" x14ac:dyDescent="0.35">
      <c r="B17" s="600"/>
      <c r="C17" s="600"/>
      <c r="D17" s="601"/>
      <c r="E17" s="464"/>
      <c r="F17" s="465"/>
      <c r="G17" s="420">
        <v>7.5</v>
      </c>
      <c r="H17" s="420">
        <v>7.5</v>
      </c>
      <c r="I17" s="421">
        <v>7.5</v>
      </c>
      <c r="J17" s="466"/>
      <c r="K17" s="467"/>
      <c r="L17" s="445">
        <v>7.5</v>
      </c>
      <c r="M17" s="420">
        <v>7.5</v>
      </c>
      <c r="N17" s="420">
        <v>7.5</v>
      </c>
      <c r="O17" s="420">
        <v>7.5</v>
      </c>
      <c r="P17" s="577"/>
      <c r="Q17" s="503">
        <v>7.5</v>
      </c>
      <c r="R17" s="575">
        <v>7.5</v>
      </c>
      <c r="S17" s="464"/>
      <c r="T17" s="246">
        <v>7.5</v>
      </c>
      <c r="U17" s="246">
        <v>7.5</v>
      </c>
      <c r="V17" s="246">
        <v>7.5</v>
      </c>
      <c r="W17" s="472">
        <v>7.5</v>
      </c>
      <c r="X17" s="456"/>
      <c r="Y17" s="473"/>
      <c r="Z17" s="432">
        <v>7.5</v>
      </c>
      <c r="AA17" s="434">
        <v>7.5</v>
      </c>
      <c r="AB17" s="465"/>
      <c r="AC17" s="574"/>
      <c r="AD17" s="773">
        <v>7.5</v>
      </c>
      <c r="AE17" s="334">
        <v>7.5</v>
      </c>
      <c r="AF17" s="792">
        <v>7.5</v>
      </c>
      <c r="AG17" s="418"/>
      <c r="AH17" s="419"/>
      <c r="AI17" s="420">
        <v>7.5</v>
      </c>
      <c r="AJ17" s="420">
        <v>7.5</v>
      </c>
      <c r="AK17" s="421">
        <v>7.5</v>
      </c>
      <c r="AL17" s="422"/>
      <c r="AM17" s="423"/>
      <c r="AN17" s="445">
        <v>7.5</v>
      </c>
      <c r="AO17" s="420">
        <v>7.5</v>
      </c>
      <c r="AP17" s="434">
        <v>7.5</v>
      </c>
      <c r="AQ17" s="574"/>
      <c r="AR17" s="465"/>
      <c r="AS17" s="503">
        <v>7.5</v>
      </c>
      <c r="AT17" s="575">
        <v>7.5</v>
      </c>
      <c r="AU17" s="432">
        <v>7.5</v>
      </c>
      <c r="AV17" s="433"/>
      <c r="AW17" s="434">
        <v>7.5</v>
      </c>
      <c r="AX17" s="434">
        <v>7.5</v>
      </c>
      <c r="AY17" s="435">
        <v>7.5</v>
      </c>
      <c r="AZ17" s="436"/>
      <c r="BA17" s="437"/>
      <c r="BB17" s="445">
        <v>7.5</v>
      </c>
      <c r="BC17" s="420">
        <v>7.5</v>
      </c>
      <c r="BD17" s="420">
        <v>7.5</v>
      </c>
      <c r="BE17" s="420">
        <v>7.5</v>
      </c>
      <c r="BF17" s="576"/>
      <c r="BG17" s="503">
        <v>7.5</v>
      </c>
      <c r="BH17" s="575">
        <v>7.5</v>
      </c>
      <c r="BI17" s="445">
        <v>7.5</v>
      </c>
      <c r="BJ17" s="420">
        <v>7.5</v>
      </c>
      <c r="BK17" s="446"/>
      <c r="BL17" s="420">
        <v>7.5</v>
      </c>
      <c r="BM17" s="421">
        <v>7.5</v>
      </c>
      <c r="BN17" s="447"/>
      <c r="BO17" s="448"/>
      <c r="BP17" s="245">
        <v>7.5</v>
      </c>
      <c r="BQ17" s="246">
        <v>7.5</v>
      </c>
      <c r="BR17" s="246">
        <v>7.5</v>
      </c>
      <c r="BS17" s="246">
        <v>7.5</v>
      </c>
      <c r="BT17" s="576"/>
      <c r="BU17" s="125">
        <v>7.5</v>
      </c>
      <c r="BV17" s="126">
        <v>7.5</v>
      </c>
      <c r="BW17" s="456"/>
      <c r="BX17" s="434">
        <v>7.5</v>
      </c>
      <c r="BY17" s="434">
        <v>7.5</v>
      </c>
      <c r="BZ17" s="434">
        <v>7.5</v>
      </c>
      <c r="CA17" s="246">
        <v>7.5</v>
      </c>
      <c r="CB17" s="457"/>
      <c r="CC17" s="458"/>
      <c r="CD17" s="445">
        <v>7.5</v>
      </c>
      <c r="CE17" s="420">
        <v>7.5</v>
      </c>
      <c r="CF17" s="446"/>
      <c r="CG17" s="420">
        <v>7.5</v>
      </c>
      <c r="CH17" s="421">
        <v>7.5</v>
      </c>
      <c r="CI17" s="503">
        <v>7.5</v>
      </c>
      <c r="CJ17" s="575">
        <v>7.5</v>
      </c>
      <c r="CK17" s="749"/>
      <c r="CL17" s="750"/>
      <c r="CM17" s="751"/>
      <c r="CN17" s="752"/>
      <c r="CO17" s="752"/>
      <c r="CP17" s="753"/>
      <c r="CQ17" s="754"/>
      <c r="CR17" s="749"/>
      <c r="CS17" s="755"/>
      <c r="CT17" s="756"/>
      <c r="CU17" s="775">
        <f>SUM(E17:CJ17)</f>
        <v>420</v>
      </c>
      <c r="CV17" s="776">
        <f>35*12*D16</f>
        <v>420</v>
      </c>
      <c r="CW17" s="777">
        <f>CU17-CV17</f>
        <v>0</v>
      </c>
    </row>
    <row r="18" spans="2:103" ht="18" x14ac:dyDescent="0.3">
      <c r="B18" s="310">
        <v>5</v>
      </c>
      <c r="C18" s="310" t="s">
        <v>114</v>
      </c>
      <c r="D18" s="558">
        <v>1</v>
      </c>
      <c r="E18" s="161" t="s">
        <v>28</v>
      </c>
      <c r="F18" s="162" t="s">
        <v>28</v>
      </c>
      <c r="G18" s="561"/>
      <c r="H18" s="162" t="s">
        <v>28</v>
      </c>
      <c r="I18" s="415" t="s">
        <v>28</v>
      </c>
      <c r="J18" s="179" t="s">
        <v>48</v>
      </c>
      <c r="K18" s="181" t="s">
        <v>48</v>
      </c>
      <c r="L18" s="461"/>
      <c r="M18" s="401"/>
      <c r="N18" s="162" t="s">
        <v>28</v>
      </c>
      <c r="O18" s="779" t="s">
        <v>40</v>
      </c>
      <c r="P18" s="779" t="s">
        <v>40</v>
      </c>
      <c r="Q18" s="462"/>
      <c r="R18" s="463"/>
      <c r="S18" s="161" t="s">
        <v>28</v>
      </c>
      <c r="T18" s="162" t="s">
        <v>28</v>
      </c>
      <c r="U18" s="162" t="s">
        <v>28</v>
      </c>
      <c r="V18" s="162" t="s">
        <v>28</v>
      </c>
      <c r="W18" s="562"/>
      <c r="X18" s="179" t="s">
        <v>48</v>
      </c>
      <c r="Y18" s="181" t="s">
        <v>48</v>
      </c>
      <c r="Z18" s="461"/>
      <c r="AA18" s="470" t="s">
        <v>67</v>
      </c>
      <c r="AB18" s="470" t="s">
        <v>67</v>
      </c>
      <c r="AC18" s="470" t="s">
        <v>67</v>
      </c>
      <c r="AD18" s="471" t="s">
        <v>67</v>
      </c>
      <c r="AE18" s="428"/>
      <c r="AF18" s="429"/>
      <c r="AG18" s="399" t="s">
        <v>40</v>
      </c>
      <c r="AH18" s="400" t="s">
        <v>40</v>
      </c>
      <c r="AI18" s="401"/>
      <c r="AJ18" s="402"/>
      <c r="AK18" s="760" t="s">
        <v>28</v>
      </c>
      <c r="AL18" s="404" t="s">
        <v>50</v>
      </c>
      <c r="AM18" s="405" t="s">
        <v>50</v>
      </c>
      <c r="AN18" s="413"/>
      <c r="AO18" s="414"/>
      <c r="AP18" s="162" t="s">
        <v>28</v>
      </c>
      <c r="AQ18" s="162" t="s">
        <v>28</v>
      </c>
      <c r="AR18" s="415" t="s">
        <v>28</v>
      </c>
      <c r="AS18" s="416"/>
      <c r="AT18" s="417"/>
      <c r="AU18" s="161" t="s">
        <v>28</v>
      </c>
      <c r="AV18" s="162" t="s">
        <v>28</v>
      </c>
      <c r="AW18" s="816" t="s">
        <v>28</v>
      </c>
      <c r="AX18" s="402"/>
      <c r="AY18" s="401"/>
      <c r="AZ18" s="179" t="s">
        <v>48</v>
      </c>
      <c r="BA18" s="181" t="s">
        <v>48</v>
      </c>
      <c r="BB18" s="399" t="s">
        <v>40</v>
      </c>
      <c r="BC18" s="427"/>
      <c r="BD18" s="400" t="s">
        <v>40</v>
      </c>
      <c r="BE18" s="400" t="s">
        <v>40</v>
      </c>
      <c r="BF18" s="403" t="s">
        <v>40</v>
      </c>
      <c r="BG18" s="428"/>
      <c r="BH18" s="429"/>
      <c r="BI18" s="161" t="s">
        <v>28</v>
      </c>
      <c r="BJ18" s="162" t="s">
        <v>28</v>
      </c>
      <c r="BK18" s="162" t="s">
        <v>28</v>
      </c>
      <c r="BL18" s="162" t="s">
        <v>28</v>
      </c>
      <c r="BM18" s="559"/>
      <c r="BN18" s="179" t="s">
        <v>48</v>
      </c>
      <c r="BO18" s="181" t="s">
        <v>48</v>
      </c>
      <c r="BP18" s="161" t="s">
        <v>28</v>
      </c>
      <c r="BQ18" s="162" t="s">
        <v>28</v>
      </c>
      <c r="BR18" s="442"/>
      <c r="BS18" s="162" t="s">
        <v>28</v>
      </c>
      <c r="BT18" s="415" t="s">
        <v>28</v>
      </c>
      <c r="BU18" s="443"/>
      <c r="BV18" s="444"/>
      <c r="BW18" s="560" t="s">
        <v>67</v>
      </c>
      <c r="BX18" s="470" t="s">
        <v>67</v>
      </c>
      <c r="BY18" s="470" t="s">
        <v>67</v>
      </c>
      <c r="BZ18" s="470" t="s">
        <v>67</v>
      </c>
      <c r="CA18" s="559"/>
      <c r="CB18" s="131" t="s">
        <v>50</v>
      </c>
      <c r="CC18" s="132" t="s">
        <v>50</v>
      </c>
      <c r="CD18" s="453"/>
      <c r="CE18" s="400" t="s">
        <v>40</v>
      </c>
      <c r="CF18" s="400" t="s">
        <v>40</v>
      </c>
      <c r="CG18" s="400" t="s">
        <v>40</v>
      </c>
      <c r="CH18" s="403" t="s">
        <v>40</v>
      </c>
      <c r="CI18" s="454"/>
      <c r="CJ18" s="455"/>
      <c r="CK18" s="762">
        <f>COUNTIF($E18:$CJ18,"M")</f>
        <v>24</v>
      </c>
      <c r="CL18" s="763"/>
      <c r="CM18" s="764"/>
      <c r="CN18" s="765"/>
      <c r="CO18" s="765"/>
      <c r="CP18" s="766">
        <f>COUNTIF($E18:$CJ18,"S")</f>
        <v>12</v>
      </c>
      <c r="CQ18" s="767">
        <f>COUNTIF($E18:$CJ18,"X")</f>
        <v>8</v>
      </c>
      <c r="CR18" s="762">
        <f>COUNTIF($E18:$CJ18,"Mw")</f>
        <v>8</v>
      </c>
      <c r="CS18" s="768">
        <f>COUNTIF($E18:$CJ18,"Sw")</f>
        <v>4</v>
      </c>
      <c r="CT18" s="778">
        <v>5</v>
      </c>
      <c r="CU18" s="770"/>
      <c r="CV18" s="771"/>
      <c r="CW18" s="772"/>
    </row>
    <row r="19" spans="2:103" ht="18.600000000000001" thickBot="1" x14ac:dyDescent="0.35">
      <c r="B19" s="600"/>
      <c r="C19" s="600"/>
      <c r="D19" s="601"/>
      <c r="E19" s="445">
        <v>7.5</v>
      </c>
      <c r="F19" s="420">
        <v>7.5</v>
      </c>
      <c r="G19" s="446"/>
      <c r="H19" s="420">
        <v>7.5</v>
      </c>
      <c r="I19" s="421">
        <v>7.5</v>
      </c>
      <c r="J19" s="503">
        <v>7.5</v>
      </c>
      <c r="K19" s="575">
        <v>7.5</v>
      </c>
      <c r="L19" s="464"/>
      <c r="M19" s="465"/>
      <c r="N19" s="420">
        <v>7.5</v>
      </c>
      <c r="O19" s="781">
        <v>7.5</v>
      </c>
      <c r="P19" s="781">
        <v>7.5</v>
      </c>
      <c r="Q19" s="466"/>
      <c r="R19" s="467"/>
      <c r="S19" s="445">
        <v>7.5</v>
      </c>
      <c r="T19" s="420">
        <v>7.5</v>
      </c>
      <c r="U19" s="420">
        <v>7.5</v>
      </c>
      <c r="V19" s="420">
        <v>7.5</v>
      </c>
      <c r="W19" s="577"/>
      <c r="X19" s="503">
        <v>7.5</v>
      </c>
      <c r="Y19" s="575">
        <v>7.5</v>
      </c>
      <c r="Z19" s="464"/>
      <c r="AA19" s="246">
        <v>7.5</v>
      </c>
      <c r="AB19" s="246">
        <v>7.5</v>
      </c>
      <c r="AC19" s="246">
        <v>7.5</v>
      </c>
      <c r="AD19" s="472">
        <v>7.5</v>
      </c>
      <c r="AE19" s="456"/>
      <c r="AF19" s="473"/>
      <c r="AG19" s="432">
        <v>7.5</v>
      </c>
      <c r="AH19" s="434">
        <v>7.5</v>
      </c>
      <c r="AI19" s="465"/>
      <c r="AJ19" s="574"/>
      <c r="AK19" s="773">
        <v>7.5</v>
      </c>
      <c r="AL19" s="334">
        <v>7.5</v>
      </c>
      <c r="AM19" s="792">
        <v>7.5</v>
      </c>
      <c r="AN19" s="418"/>
      <c r="AO19" s="419"/>
      <c r="AP19" s="420">
        <v>7.5</v>
      </c>
      <c r="AQ19" s="420">
        <v>7.5</v>
      </c>
      <c r="AR19" s="421">
        <v>7.5</v>
      </c>
      <c r="AS19" s="422"/>
      <c r="AT19" s="423"/>
      <c r="AU19" s="445">
        <v>7.5</v>
      </c>
      <c r="AV19" s="420">
        <v>7.5</v>
      </c>
      <c r="AW19" s="817">
        <v>7.5</v>
      </c>
      <c r="AX19" s="574"/>
      <c r="AY19" s="465"/>
      <c r="AZ19" s="503">
        <v>7.5</v>
      </c>
      <c r="BA19" s="575">
        <v>7.5</v>
      </c>
      <c r="BB19" s="432">
        <v>7.5</v>
      </c>
      <c r="BC19" s="433"/>
      <c r="BD19" s="434">
        <v>7.5</v>
      </c>
      <c r="BE19" s="434">
        <v>7.5</v>
      </c>
      <c r="BF19" s="435">
        <v>7.5</v>
      </c>
      <c r="BG19" s="436"/>
      <c r="BH19" s="437"/>
      <c r="BI19" s="445">
        <v>7.5</v>
      </c>
      <c r="BJ19" s="420">
        <v>7.5</v>
      </c>
      <c r="BK19" s="420">
        <v>7.5</v>
      </c>
      <c r="BL19" s="420">
        <v>7.5</v>
      </c>
      <c r="BM19" s="576"/>
      <c r="BN19" s="503">
        <v>7.5</v>
      </c>
      <c r="BO19" s="575">
        <v>7.5</v>
      </c>
      <c r="BP19" s="445">
        <v>7.5</v>
      </c>
      <c r="BQ19" s="420">
        <v>7.5</v>
      </c>
      <c r="BR19" s="446"/>
      <c r="BS19" s="420">
        <v>7.5</v>
      </c>
      <c r="BT19" s="421">
        <v>7.5</v>
      </c>
      <c r="BU19" s="447"/>
      <c r="BV19" s="448"/>
      <c r="BW19" s="245">
        <v>7.5</v>
      </c>
      <c r="BX19" s="246">
        <v>7.5</v>
      </c>
      <c r="BY19" s="246">
        <v>7.5</v>
      </c>
      <c r="BZ19" s="246">
        <v>7.5</v>
      </c>
      <c r="CA19" s="576"/>
      <c r="CB19" s="125">
        <v>7.5</v>
      </c>
      <c r="CC19" s="126">
        <v>7.5</v>
      </c>
      <c r="CD19" s="456"/>
      <c r="CE19" s="434">
        <v>7.5</v>
      </c>
      <c r="CF19" s="434">
        <v>7.5</v>
      </c>
      <c r="CG19" s="434">
        <v>7.5</v>
      </c>
      <c r="CH19" s="435">
        <v>7.5</v>
      </c>
      <c r="CI19" s="457"/>
      <c r="CJ19" s="458"/>
      <c r="CK19" s="749"/>
      <c r="CL19" s="750"/>
      <c r="CM19" s="751"/>
      <c r="CN19" s="752"/>
      <c r="CO19" s="752"/>
      <c r="CP19" s="753"/>
      <c r="CQ19" s="754"/>
      <c r="CR19" s="749"/>
      <c r="CS19" s="755"/>
      <c r="CT19" s="756"/>
      <c r="CU19" s="775">
        <f>SUM(E19:CJ19)</f>
        <v>420</v>
      </c>
      <c r="CV19" s="776">
        <f>35*12*D18</f>
        <v>420</v>
      </c>
      <c r="CW19" s="777">
        <f>CU19-CV19</f>
        <v>0</v>
      </c>
    </row>
    <row r="20" spans="2:103" ht="18" x14ac:dyDescent="0.3">
      <c r="B20" s="310">
        <v>6</v>
      </c>
      <c r="C20" s="310" t="s">
        <v>115</v>
      </c>
      <c r="D20" s="558">
        <v>1</v>
      </c>
      <c r="E20" s="453"/>
      <c r="F20" s="400" t="s">
        <v>40</v>
      </c>
      <c r="G20" s="400" t="s">
        <v>40</v>
      </c>
      <c r="H20" s="400" t="s">
        <v>40</v>
      </c>
      <c r="I20" s="403" t="s">
        <v>40</v>
      </c>
      <c r="J20" s="454"/>
      <c r="K20" s="455"/>
      <c r="L20" s="161" t="s">
        <v>28</v>
      </c>
      <c r="M20" s="162" t="s">
        <v>28</v>
      </c>
      <c r="N20" s="561"/>
      <c r="O20" s="162" t="s">
        <v>28</v>
      </c>
      <c r="P20" s="415" t="s">
        <v>28</v>
      </c>
      <c r="Q20" s="179" t="s">
        <v>48</v>
      </c>
      <c r="R20" s="181" t="s">
        <v>48</v>
      </c>
      <c r="S20" s="461"/>
      <c r="T20" s="401"/>
      <c r="U20" s="162" t="s">
        <v>28</v>
      </c>
      <c r="V20" s="162" t="s">
        <v>28</v>
      </c>
      <c r="W20" s="415" t="s">
        <v>28</v>
      </c>
      <c r="X20" s="462"/>
      <c r="Y20" s="463"/>
      <c r="Z20" s="161" t="s">
        <v>28</v>
      </c>
      <c r="AA20" s="162" t="s">
        <v>28</v>
      </c>
      <c r="AB20" s="162" t="s">
        <v>28</v>
      </c>
      <c r="AC20" s="162" t="s">
        <v>28</v>
      </c>
      <c r="AD20" s="562"/>
      <c r="AE20" s="179" t="s">
        <v>48</v>
      </c>
      <c r="AF20" s="181" t="s">
        <v>48</v>
      </c>
      <c r="AG20" s="461"/>
      <c r="AH20" s="470" t="s">
        <v>67</v>
      </c>
      <c r="AI20" s="470" t="s">
        <v>67</v>
      </c>
      <c r="AJ20" s="470" t="s">
        <v>67</v>
      </c>
      <c r="AK20" s="471" t="s">
        <v>67</v>
      </c>
      <c r="AL20" s="428"/>
      <c r="AM20" s="429"/>
      <c r="AN20" s="399" t="s">
        <v>40</v>
      </c>
      <c r="AO20" s="400" t="s">
        <v>40</v>
      </c>
      <c r="AP20" s="401"/>
      <c r="AQ20" s="402"/>
      <c r="AR20" s="760" t="s">
        <v>28</v>
      </c>
      <c r="AS20" s="404" t="s">
        <v>50</v>
      </c>
      <c r="AT20" s="405" t="s">
        <v>50</v>
      </c>
      <c r="AU20" s="413"/>
      <c r="AV20" s="414"/>
      <c r="AW20" s="162" t="s">
        <v>28</v>
      </c>
      <c r="AX20" s="162" t="s">
        <v>28</v>
      </c>
      <c r="AY20" s="415" t="s">
        <v>28</v>
      </c>
      <c r="AZ20" s="416"/>
      <c r="BA20" s="417"/>
      <c r="BB20" s="161" t="s">
        <v>28</v>
      </c>
      <c r="BC20" s="162" t="s">
        <v>28</v>
      </c>
      <c r="BD20" s="761" t="s">
        <v>28</v>
      </c>
      <c r="BE20" s="858"/>
      <c r="BF20" s="401"/>
      <c r="BG20" s="179" t="s">
        <v>48</v>
      </c>
      <c r="BH20" s="181" t="s">
        <v>48</v>
      </c>
      <c r="BI20" s="399" t="s">
        <v>40</v>
      </c>
      <c r="BJ20" s="427"/>
      <c r="BK20" s="400" t="s">
        <v>40</v>
      </c>
      <c r="BL20" s="400" t="s">
        <v>40</v>
      </c>
      <c r="BM20" s="403" t="s">
        <v>40</v>
      </c>
      <c r="BN20" s="428"/>
      <c r="BO20" s="429"/>
      <c r="BP20" s="161" t="s">
        <v>28</v>
      </c>
      <c r="BQ20" s="162" t="s">
        <v>28</v>
      </c>
      <c r="BR20" s="162" t="s">
        <v>28</v>
      </c>
      <c r="BS20" s="470" t="s">
        <v>67</v>
      </c>
      <c r="BT20" s="559"/>
      <c r="BU20" s="179" t="s">
        <v>48</v>
      </c>
      <c r="BV20" s="181" t="s">
        <v>48</v>
      </c>
      <c r="BW20" s="161" t="s">
        <v>28</v>
      </c>
      <c r="BX20" s="862"/>
      <c r="BY20" s="162" t="s">
        <v>28</v>
      </c>
      <c r="BZ20" s="814" t="s">
        <v>40</v>
      </c>
      <c r="CA20" s="814" t="s">
        <v>40</v>
      </c>
      <c r="CB20" s="443"/>
      <c r="CC20" s="444"/>
      <c r="CD20" s="560" t="s">
        <v>67</v>
      </c>
      <c r="CE20" s="470" t="s">
        <v>67</v>
      </c>
      <c r="CF20" s="470" t="s">
        <v>67</v>
      </c>
      <c r="CG20" s="470" t="s">
        <v>67</v>
      </c>
      <c r="CH20" s="559"/>
      <c r="CI20" s="131" t="s">
        <v>50</v>
      </c>
      <c r="CJ20" s="132" t="s">
        <v>50</v>
      </c>
      <c r="CK20" s="762">
        <f>COUNTIF($E20:$CJ20,"M")</f>
        <v>23</v>
      </c>
      <c r="CL20" s="763"/>
      <c r="CM20" s="764"/>
      <c r="CN20" s="765"/>
      <c r="CO20" s="765"/>
      <c r="CP20" s="766">
        <f>COUNTIF($E20:$CJ20,"S")</f>
        <v>12</v>
      </c>
      <c r="CQ20" s="767">
        <f>COUNTIF($E20:$CJ20,"X")</f>
        <v>9</v>
      </c>
      <c r="CR20" s="762">
        <f>COUNTIF($E20:$CJ20,"Mw")</f>
        <v>8</v>
      </c>
      <c r="CS20" s="768">
        <f>COUNTIF($E20:$CJ20,"Sw")</f>
        <v>4</v>
      </c>
      <c r="CT20" s="778">
        <v>6</v>
      </c>
      <c r="CU20" s="770"/>
      <c r="CV20" s="771"/>
      <c r="CW20" s="772"/>
    </row>
    <row r="21" spans="2:103" ht="18.600000000000001" thickBot="1" x14ac:dyDescent="0.35">
      <c r="B21" s="191"/>
      <c r="C21" s="191"/>
      <c r="D21" s="573"/>
      <c r="E21" s="456"/>
      <c r="F21" s="434">
        <v>7.5</v>
      </c>
      <c r="G21" s="434">
        <v>7.5</v>
      </c>
      <c r="H21" s="434">
        <v>7.5</v>
      </c>
      <c r="I21" s="435">
        <v>7.5</v>
      </c>
      <c r="J21" s="457"/>
      <c r="K21" s="458"/>
      <c r="L21" s="445">
        <v>7.5</v>
      </c>
      <c r="M21" s="420">
        <v>7.5</v>
      </c>
      <c r="N21" s="446"/>
      <c r="O21" s="420">
        <v>7.5</v>
      </c>
      <c r="P21" s="421">
        <v>7.5</v>
      </c>
      <c r="Q21" s="503">
        <v>7.5</v>
      </c>
      <c r="R21" s="575">
        <v>7.5</v>
      </c>
      <c r="S21" s="464"/>
      <c r="T21" s="465"/>
      <c r="U21" s="420">
        <v>7.5</v>
      </c>
      <c r="V21" s="420">
        <v>7.5</v>
      </c>
      <c r="W21" s="421">
        <v>7.5</v>
      </c>
      <c r="X21" s="466"/>
      <c r="Y21" s="467"/>
      <c r="Z21" s="445">
        <v>7.5</v>
      </c>
      <c r="AA21" s="420">
        <v>7.5</v>
      </c>
      <c r="AB21" s="420">
        <v>7.5</v>
      </c>
      <c r="AC21" s="420">
        <v>7.5</v>
      </c>
      <c r="AD21" s="577"/>
      <c r="AE21" s="503">
        <v>7.5</v>
      </c>
      <c r="AF21" s="575">
        <v>7.5</v>
      </c>
      <c r="AG21" s="464"/>
      <c r="AH21" s="246">
        <v>7.5</v>
      </c>
      <c r="AI21" s="246">
        <v>7.5</v>
      </c>
      <c r="AJ21" s="246">
        <v>7.5</v>
      </c>
      <c r="AK21" s="472">
        <v>7.5</v>
      </c>
      <c r="AL21" s="456"/>
      <c r="AM21" s="473"/>
      <c r="AN21" s="432">
        <v>7.5</v>
      </c>
      <c r="AO21" s="434">
        <v>7.5</v>
      </c>
      <c r="AP21" s="465"/>
      <c r="AQ21" s="574"/>
      <c r="AR21" s="773">
        <v>7.5</v>
      </c>
      <c r="AS21" s="334">
        <v>7.5</v>
      </c>
      <c r="AT21" s="792">
        <v>7.5</v>
      </c>
      <c r="AU21" s="418"/>
      <c r="AV21" s="419"/>
      <c r="AW21" s="420">
        <v>7.5</v>
      </c>
      <c r="AX21" s="420">
        <v>7.5</v>
      </c>
      <c r="AY21" s="421">
        <v>7.5</v>
      </c>
      <c r="AZ21" s="422"/>
      <c r="BA21" s="423"/>
      <c r="BB21" s="445">
        <v>7.5</v>
      </c>
      <c r="BC21" s="420">
        <v>7.5</v>
      </c>
      <c r="BD21" s="774">
        <v>7.5</v>
      </c>
      <c r="BE21" s="859"/>
      <c r="BF21" s="465"/>
      <c r="BG21" s="503">
        <v>7.5</v>
      </c>
      <c r="BH21" s="575">
        <v>7.5</v>
      </c>
      <c r="BI21" s="432">
        <v>7.5</v>
      </c>
      <c r="BJ21" s="433"/>
      <c r="BK21" s="434">
        <v>7.5</v>
      </c>
      <c r="BL21" s="434">
        <v>7.5</v>
      </c>
      <c r="BM21" s="435">
        <v>7.5</v>
      </c>
      <c r="BN21" s="436"/>
      <c r="BO21" s="437"/>
      <c r="BP21" s="445">
        <v>7.5</v>
      </c>
      <c r="BQ21" s="420">
        <v>7.5</v>
      </c>
      <c r="BR21" s="420">
        <v>7.5</v>
      </c>
      <c r="BS21" s="246">
        <v>7.5</v>
      </c>
      <c r="BT21" s="576"/>
      <c r="BU21" s="503">
        <v>7.5</v>
      </c>
      <c r="BV21" s="575">
        <v>7.5</v>
      </c>
      <c r="BW21" s="445">
        <v>7.5</v>
      </c>
      <c r="BX21" s="863"/>
      <c r="BY21" s="420">
        <v>7.5</v>
      </c>
      <c r="BZ21" s="815">
        <v>7.5</v>
      </c>
      <c r="CA21" s="815">
        <v>7.5</v>
      </c>
      <c r="CB21" s="447"/>
      <c r="CC21" s="448"/>
      <c r="CD21" s="245">
        <v>7.5</v>
      </c>
      <c r="CE21" s="246">
        <v>7.5</v>
      </c>
      <c r="CF21" s="246">
        <v>7.5</v>
      </c>
      <c r="CG21" s="246">
        <v>7.5</v>
      </c>
      <c r="CH21" s="576"/>
      <c r="CI21" s="125">
        <v>7.5</v>
      </c>
      <c r="CJ21" s="126">
        <v>7.5</v>
      </c>
      <c r="CK21" s="749"/>
      <c r="CL21" s="750"/>
      <c r="CM21" s="751"/>
      <c r="CN21" s="752"/>
      <c r="CO21" s="752"/>
      <c r="CP21" s="753"/>
      <c r="CQ21" s="754"/>
      <c r="CR21" s="749"/>
      <c r="CS21" s="755"/>
      <c r="CT21" s="756"/>
      <c r="CU21" s="775">
        <f>SUM(E21:CJ21)</f>
        <v>420</v>
      </c>
      <c r="CV21" s="776">
        <f>35*12*D20</f>
        <v>420</v>
      </c>
      <c r="CW21" s="777">
        <f>CU21-CV21</f>
        <v>0</v>
      </c>
    </row>
    <row r="22" spans="2:103" ht="18" x14ac:dyDescent="0.3">
      <c r="B22" s="310">
        <v>7</v>
      </c>
      <c r="C22" s="310" t="s">
        <v>116</v>
      </c>
      <c r="D22" s="558">
        <v>1</v>
      </c>
      <c r="E22" s="560" t="s">
        <v>67</v>
      </c>
      <c r="F22" s="470" t="s">
        <v>67</v>
      </c>
      <c r="G22" s="470" t="s">
        <v>67</v>
      </c>
      <c r="H22" s="470" t="s">
        <v>67</v>
      </c>
      <c r="I22" s="559"/>
      <c r="J22" s="131" t="s">
        <v>50</v>
      </c>
      <c r="K22" s="132" t="s">
        <v>50</v>
      </c>
      <c r="L22" s="453"/>
      <c r="M22" s="400" t="s">
        <v>40</v>
      </c>
      <c r="N22" s="400" t="s">
        <v>40</v>
      </c>
      <c r="O22" s="400" t="s">
        <v>40</v>
      </c>
      <c r="P22" s="403" t="s">
        <v>40</v>
      </c>
      <c r="Q22" s="454"/>
      <c r="R22" s="455"/>
      <c r="S22" s="161" t="s">
        <v>28</v>
      </c>
      <c r="T22" s="162" t="s">
        <v>28</v>
      </c>
      <c r="U22" s="561"/>
      <c r="V22" s="162" t="s">
        <v>28</v>
      </c>
      <c r="W22" s="415" t="s">
        <v>28</v>
      </c>
      <c r="X22" s="179" t="s">
        <v>48</v>
      </c>
      <c r="Y22" s="181" t="s">
        <v>48</v>
      </c>
      <c r="Z22" s="461"/>
      <c r="AA22" s="401"/>
      <c r="AB22" s="162" t="s">
        <v>28</v>
      </c>
      <c r="AC22" s="162" t="s">
        <v>28</v>
      </c>
      <c r="AD22" s="415" t="s">
        <v>28</v>
      </c>
      <c r="AE22" s="462"/>
      <c r="AF22" s="463"/>
      <c r="AG22" s="161" t="s">
        <v>28</v>
      </c>
      <c r="AH22" s="162" t="s">
        <v>28</v>
      </c>
      <c r="AI22" s="162" t="s">
        <v>28</v>
      </c>
      <c r="AJ22" s="470" t="s">
        <v>67</v>
      </c>
      <c r="AK22" s="562"/>
      <c r="AL22" s="179" t="s">
        <v>48</v>
      </c>
      <c r="AM22" s="181" t="s">
        <v>48</v>
      </c>
      <c r="AN22" s="461"/>
      <c r="AO22" s="470" t="s">
        <v>67</v>
      </c>
      <c r="AP22" s="470" t="s">
        <v>67</v>
      </c>
      <c r="AQ22" s="470" t="s">
        <v>67</v>
      </c>
      <c r="AR22" s="471" t="s">
        <v>67</v>
      </c>
      <c r="AS22" s="428"/>
      <c r="AT22" s="429"/>
      <c r="AU22" s="399" t="s">
        <v>40</v>
      </c>
      <c r="AV22" s="400" t="s">
        <v>40</v>
      </c>
      <c r="AW22" s="401"/>
      <c r="AX22" s="402"/>
      <c r="AY22" s="818" t="s">
        <v>28</v>
      </c>
      <c r="AZ22" s="404" t="s">
        <v>50</v>
      </c>
      <c r="BA22" s="405" t="s">
        <v>50</v>
      </c>
      <c r="BB22" s="413"/>
      <c r="BC22" s="414"/>
      <c r="BD22" s="162" t="s">
        <v>28</v>
      </c>
      <c r="BE22" s="162" t="s">
        <v>28</v>
      </c>
      <c r="BF22" s="415" t="s">
        <v>28</v>
      </c>
      <c r="BG22" s="416"/>
      <c r="BH22" s="417"/>
      <c r="BI22" s="161" t="s">
        <v>28</v>
      </c>
      <c r="BJ22" s="162" t="s">
        <v>28</v>
      </c>
      <c r="BK22" s="761" t="s">
        <v>28</v>
      </c>
      <c r="BL22" s="402"/>
      <c r="BM22" s="401"/>
      <c r="BN22" s="179" t="s">
        <v>48</v>
      </c>
      <c r="BO22" s="181" t="s">
        <v>48</v>
      </c>
      <c r="BP22" s="399" t="s">
        <v>40</v>
      </c>
      <c r="BQ22" s="427"/>
      <c r="BR22" s="400" t="s">
        <v>40</v>
      </c>
      <c r="BS22" s="400" t="s">
        <v>40</v>
      </c>
      <c r="BT22" s="403" t="s">
        <v>40</v>
      </c>
      <c r="BU22" s="428"/>
      <c r="BV22" s="429"/>
      <c r="BW22" s="161" t="s">
        <v>28</v>
      </c>
      <c r="BX22" s="162" t="s">
        <v>28</v>
      </c>
      <c r="BY22" s="162" t="s">
        <v>28</v>
      </c>
      <c r="BZ22" s="162" t="s">
        <v>28</v>
      </c>
      <c r="CA22" s="559"/>
      <c r="CB22" s="179" t="s">
        <v>48</v>
      </c>
      <c r="CC22" s="181" t="s">
        <v>48</v>
      </c>
      <c r="CD22" s="161" t="s">
        <v>28</v>
      </c>
      <c r="CE22" s="162" t="s">
        <v>28</v>
      </c>
      <c r="CF22" s="442"/>
      <c r="CG22" s="162" t="s">
        <v>28</v>
      </c>
      <c r="CH22" s="814" t="s">
        <v>40</v>
      </c>
      <c r="CI22" s="443"/>
      <c r="CJ22" s="444"/>
      <c r="CK22" s="762">
        <f>COUNTIF($E22:$CJ22,"M")</f>
        <v>24</v>
      </c>
      <c r="CL22" s="763"/>
      <c r="CM22" s="764"/>
      <c r="CN22" s="765"/>
      <c r="CO22" s="765"/>
      <c r="CP22" s="766">
        <f>COUNTIF($E22:$CJ22,"S")</f>
        <v>11</v>
      </c>
      <c r="CQ22" s="767">
        <f>COUNTIF($E22:$CJ22,"X")</f>
        <v>9</v>
      </c>
      <c r="CR22" s="762">
        <f>COUNTIF($E22:$CJ22,"Mw")</f>
        <v>8</v>
      </c>
      <c r="CS22" s="768">
        <f>COUNTIF($E22:$CJ22,"Sw")</f>
        <v>4</v>
      </c>
      <c r="CT22" s="769">
        <v>7</v>
      </c>
      <c r="CU22" s="770"/>
      <c r="CV22" s="771"/>
      <c r="CW22" s="772"/>
    </row>
    <row r="23" spans="2:103" ht="18.600000000000001" thickBot="1" x14ac:dyDescent="0.35">
      <c r="B23" s="600"/>
      <c r="C23" s="600"/>
      <c r="D23" s="601"/>
      <c r="E23" s="245">
        <v>7.5</v>
      </c>
      <c r="F23" s="246">
        <v>7.5</v>
      </c>
      <c r="G23" s="246">
        <v>7.5</v>
      </c>
      <c r="H23" s="246">
        <v>7.5</v>
      </c>
      <c r="I23" s="576"/>
      <c r="J23" s="125">
        <v>7.5</v>
      </c>
      <c r="K23" s="126">
        <v>7.5</v>
      </c>
      <c r="L23" s="456"/>
      <c r="M23" s="434">
        <v>7.5</v>
      </c>
      <c r="N23" s="434">
        <v>7.5</v>
      </c>
      <c r="O23" s="434">
        <v>7.5</v>
      </c>
      <c r="P23" s="435">
        <v>7.5</v>
      </c>
      <c r="Q23" s="457"/>
      <c r="R23" s="458"/>
      <c r="S23" s="445">
        <v>7.5</v>
      </c>
      <c r="T23" s="420">
        <v>7.5</v>
      </c>
      <c r="U23" s="446"/>
      <c r="V23" s="420">
        <v>7.5</v>
      </c>
      <c r="W23" s="421">
        <v>7.5</v>
      </c>
      <c r="X23" s="503">
        <v>7.5</v>
      </c>
      <c r="Y23" s="575">
        <v>7.5</v>
      </c>
      <c r="Z23" s="464"/>
      <c r="AA23" s="465"/>
      <c r="AB23" s="420">
        <v>7.5</v>
      </c>
      <c r="AC23" s="420">
        <v>7.5</v>
      </c>
      <c r="AD23" s="421">
        <v>7.5</v>
      </c>
      <c r="AE23" s="466"/>
      <c r="AF23" s="467"/>
      <c r="AG23" s="445">
        <v>7.5</v>
      </c>
      <c r="AH23" s="420">
        <v>7.5</v>
      </c>
      <c r="AI23" s="420">
        <v>7.5</v>
      </c>
      <c r="AJ23" s="246">
        <v>7.5</v>
      </c>
      <c r="AK23" s="577"/>
      <c r="AL23" s="503">
        <v>7.5</v>
      </c>
      <c r="AM23" s="575">
        <v>7.5</v>
      </c>
      <c r="AN23" s="464"/>
      <c r="AO23" s="246">
        <v>7.5</v>
      </c>
      <c r="AP23" s="246">
        <v>7.5</v>
      </c>
      <c r="AQ23" s="246">
        <v>7.5</v>
      </c>
      <c r="AR23" s="472">
        <v>7.5</v>
      </c>
      <c r="AS23" s="456"/>
      <c r="AT23" s="473"/>
      <c r="AU23" s="432">
        <v>7.5</v>
      </c>
      <c r="AV23" s="434">
        <v>7.5</v>
      </c>
      <c r="AW23" s="465"/>
      <c r="AX23" s="574"/>
      <c r="AY23" s="819">
        <v>7.5</v>
      </c>
      <c r="AZ23" s="334">
        <v>7.5</v>
      </c>
      <c r="BA23" s="792">
        <v>7.5</v>
      </c>
      <c r="BB23" s="418"/>
      <c r="BC23" s="419"/>
      <c r="BD23" s="420">
        <v>7.5</v>
      </c>
      <c r="BE23" s="420">
        <v>7.5</v>
      </c>
      <c r="BF23" s="421">
        <v>7.5</v>
      </c>
      <c r="BG23" s="422"/>
      <c r="BH23" s="423"/>
      <c r="BI23" s="445">
        <v>7.5</v>
      </c>
      <c r="BJ23" s="420">
        <v>7.5</v>
      </c>
      <c r="BK23" s="774">
        <v>7.5</v>
      </c>
      <c r="BL23" s="574"/>
      <c r="BM23" s="465"/>
      <c r="BN23" s="503">
        <v>7.5</v>
      </c>
      <c r="BO23" s="575">
        <v>7.5</v>
      </c>
      <c r="BP23" s="432">
        <v>7.5</v>
      </c>
      <c r="BQ23" s="433"/>
      <c r="BR23" s="434">
        <v>7.5</v>
      </c>
      <c r="BS23" s="434">
        <v>7.5</v>
      </c>
      <c r="BT23" s="435">
        <v>7.5</v>
      </c>
      <c r="BU23" s="436"/>
      <c r="BV23" s="437"/>
      <c r="BW23" s="445">
        <v>7.5</v>
      </c>
      <c r="BX23" s="420">
        <v>7.5</v>
      </c>
      <c r="BY23" s="420">
        <v>7.5</v>
      </c>
      <c r="BZ23" s="420">
        <v>7.5</v>
      </c>
      <c r="CA23" s="576"/>
      <c r="CB23" s="503">
        <v>7.5</v>
      </c>
      <c r="CC23" s="575">
        <v>7.5</v>
      </c>
      <c r="CD23" s="445">
        <v>7.5</v>
      </c>
      <c r="CE23" s="420">
        <v>7.5</v>
      </c>
      <c r="CF23" s="446"/>
      <c r="CG23" s="420">
        <v>7.5</v>
      </c>
      <c r="CH23" s="815">
        <v>7.5</v>
      </c>
      <c r="CI23" s="447"/>
      <c r="CJ23" s="448"/>
      <c r="CK23" s="749"/>
      <c r="CL23" s="750"/>
      <c r="CM23" s="751"/>
      <c r="CN23" s="752"/>
      <c r="CO23" s="752"/>
      <c r="CP23" s="753"/>
      <c r="CQ23" s="754"/>
      <c r="CR23" s="749"/>
      <c r="CS23" s="755"/>
      <c r="CT23" s="756"/>
      <c r="CU23" s="775">
        <f>SUM(E23:CJ23)</f>
        <v>420</v>
      </c>
      <c r="CV23" s="776">
        <f>35*12*D22</f>
        <v>420</v>
      </c>
      <c r="CW23" s="777">
        <f>CU23-CV23</f>
        <v>0</v>
      </c>
    </row>
    <row r="24" spans="2:103" ht="18" x14ac:dyDescent="0.3">
      <c r="B24" s="310">
        <v>8</v>
      </c>
      <c r="C24" s="310" t="s">
        <v>117</v>
      </c>
      <c r="D24" s="558">
        <v>1</v>
      </c>
      <c r="E24" s="161" t="s">
        <v>28</v>
      </c>
      <c r="F24" s="162" t="s">
        <v>28</v>
      </c>
      <c r="G24" s="442"/>
      <c r="H24" s="162" t="s">
        <v>28</v>
      </c>
      <c r="I24" s="415" t="s">
        <v>28</v>
      </c>
      <c r="J24" s="443"/>
      <c r="K24" s="444"/>
      <c r="L24" s="560" t="s">
        <v>67</v>
      </c>
      <c r="M24" s="470" t="s">
        <v>67</v>
      </c>
      <c r="N24" s="470" t="s">
        <v>67</v>
      </c>
      <c r="O24" s="470" t="s">
        <v>67</v>
      </c>
      <c r="P24" s="559"/>
      <c r="Q24" s="131" t="s">
        <v>50</v>
      </c>
      <c r="R24" s="132" t="s">
        <v>50</v>
      </c>
      <c r="S24" s="453"/>
      <c r="T24" s="400" t="s">
        <v>40</v>
      </c>
      <c r="U24" s="400" t="s">
        <v>40</v>
      </c>
      <c r="V24" s="400" t="s">
        <v>40</v>
      </c>
      <c r="W24" s="403" t="s">
        <v>40</v>
      </c>
      <c r="X24" s="454"/>
      <c r="Y24" s="455"/>
      <c r="Z24" s="161" t="s">
        <v>28</v>
      </c>
      <c r="AA24" s="162" t="s">
        <v>28</v>
      </c>
      <c r="AB24" s="561"/>
      <c r="AC24" s="162" t="s">
        <v>28</v>
      </c>
      <c r="AD24" s="415" t="s">
        <v>28</v>
      </c>
      <c r="AE24" s="179" t="s">
        <v>48</v>
      </c>
      <c r="AF24" s="181" t="s">
        <v>48</v>
      </c>
      <c r="AG24" s="461"/>
      <c r="AH24" s="401"/>
      <c r="AI24" s="162" t="s">
        <v>28</v>
      </c>
      <c r="AJ24" s="162" t="s">
        <v>28</v>
      </c>
      <c r="AK24" s="415" t="s">
        <v>28</v>
      </c>
      <c r="AL24" s="462"/>
      <c r="AM24" s="463"/>
      <c r="AN24" s="161" t="s">
        <v>28</v>
      </c>
      <c r="AO24" s="162" t="s">
        <v>28</v>
      </c>
      <c r="AP24" s="162" t="s">
        <v>28</v>
      </c>
      <c r="AQ24" s="162" t="s">
        <v>28</v>
      </c>
      <c r="AR24" s="562"/>
      <c r="AS24" s="179" t="s">
        <v>48</v>
      </c>
      <c r="AT24" s="181" t="s">
        <v>48</v>
      </c>
      <c r="AU24" s="461"/>
      <c r="AV24" s="470" t="s">
        <v>67</v>
      </c>
      <c r="AW24" s="470" t="s">
        <v>67</v>
      </c>
      <c r="AX24" s="470" t="s">
        <v>67</v>
      </c>
      <c r="AY24" s="471" t="s">
        <v>67</v>
      </c>
      <c r="AZ24" s="428"/>
      <c r="BA24" s="429"/>
      <c r="BB24" s="399" t="s">
        <v>40</v>
      </c>
      <c r="BC24" s="400" t="s">
        <v>40</v>
      </c>
      <c r="BD24" s="401"/>
      <c r="BE24" s="402"/>
      <c r="BF24" s="760" t="s">
        <v>28</v>
      </c>
      <c r="BG24" s="404" t="s">
        <v>50</v>
      </c>
      <c r="BH24" s="405" t="s">
        <v>50</v>
      </c>
      <c r="BI24" s="413"/>
      <c r="BJ24" s="414"/>
      <c r="BK24" s="162" t="s">
        <v>28</v>
      </c>
      <c r="BL24" s="162" t="s">
        <v>28</v>
      </c>
      <c r="BM24" s="415" t="s">
        <v>28</v>
      </c>
      <c r="BN24" s="416"/>
      <c r="BO24" s="417"/>
      <c r="BP24" s="161" t="s">
        <v>28</v>
      </c>
      <c r="BQ24" s="162" t="s">
        <v>28</v>
      </c>
      <c r="BR24" s="761" t="s">
        <v>28</v>
      </c>
      <c r="BS24" s="402"/>
      <c r="BT24" s="401"/>
      <c r="BU24" s="179" t="s">
        <v>48</v>
      </c>
      <c r="BV24" s="181" t="s">
        <v>48</v>
      </c>
      <c r="BW24" s="399" t="s">
        <v>40</v>
      </c>
      <c r="BX24" s="427"/>
      <c r="BY24" s="400" t="s">
        <v>40</v>
      </c>
      <c r="BZ24" s="470" t="s">
        <v>67</v>
      </c>
      <c r="CA24" s="403" t="s">
        <v>40</v>
      </c>
      <c r="CB24" s="428"/>
      <c r="CC24" s="429"/>
      <c r="CD24" s="787" t="s">
        <v>40</v>
      </c>
      <c r="CE24" s="779" t="s">
        <v>40</v>
      </c>
      <c r="CF24" s="162" t="s">
        <v>28</v>
      </c>
      <c r="CG24" s="162" t="s">
        <v>28</v>
      </c>
      <c r="CH24" s="559"/>
      <c r="CI24" s="179" t="s">
        <v>48</v>
      </c>
      <c r="CJ24" s="181" t="s">
        <v>48</v>
      </c>
      <c r="CK24" s="762">
        <f>COUNTIF($E24:$CJ24,"M")</f>
        <v>24</v>
      </c>
      <c r="CL24" s="763"/>
      <c r="CM24" s="764"/>
      <c r="CN24" s="765"/>
      <c r="CO24" s="765"/>
      <c r="CP24" s="766">
        <f>COUNTIF($E24:$CJ24,"S")</f>
        <v>11</v>
      </c>
      <c r="CQ24" s="767">
        <f>COUNTIF($E24:$CJ24,"X")</f>
        <v>9</v>
      </c>
      <c r="CR24" s="762">
        <f>COUNTIF($E24:$CJ24,"Mw")</f>
        <v>8</v>
      </c>
      <c r="CS24" s="768">
        <f>COUNTIF($E24:$CJ24,"Sw")</f>
        <v>4</v>
      </c>
      <c r="CT24" s="778">
        <v>8</v>
      </c>
      <c r="CU24" s="770"/>
      <c r="CV24" s="771"/>
      <c r="CW24" s="772"/>
      <c r="CY24" s="788"/>
    </row>
    <row r="25" spans="2:103" ht="18.600000000000001" thickBot="1" x14ac:dyDescent="0.35">
      <c r="B25" s="600"/>
      <c r="C25" s="600"/>
      <c r="D25" s="601"/>
      <c r="E25" s="445">
        <v>7.5</v>
      </c>
      <c r="F25" s="420">
        <v>7.5</v>
      </c>
      <c r="G25" s="446"/>
      <c r="H25" s="420">
        <v>7.5</v>
      </c>
      <c r="I25" s="421">
        <v>7.5</v>
      </c>
      <c r="J25" s="447"/>
      <c r="K25" s="448"/>
      <c r="L25" s="245">
        <v>7.5</v>
      </c>
      <c r="M25" s="246">
        <v>7.5</v>
      </c>
      <c r="N25" s="246">
        <v>7.5</v>
      </c>
      <c r="O25" s="246">
        <v>7.5</v>
      </c>
      <c r="P25" s="576"/>
      <c r="Q25" s="125">
        <v>7.5</v>
      </c>
      <c r="R25" s="126">
        <v>7.5</v>
      </c>
      <c r="S25" s="456"/>
      <c r="T25" s="434">
        <v>7.5</v>
      </c>
      <c r="U25" s="434">
        <v>7.5</v>
      </c>
      <c r="V25" s="434">
        <v>7.5</v>
      </c>
      <c r="W25" s="435">
        <v>7.5</v>
      </c>
      <c r="X25" s="457"/>
      <c r="Y25" s="458"/>
      <c r="Z25" s="445">
        <v>7.5</v>
      </c>
      <c r="AA25" s="420">
        <v>7.5</v>
      </c>
      <c r="AB25" s="446"/>
      <c r="AC25" s="420">
        <v>7.5</v>
      </c>
      <c r="AD25" s="421">
        <v>7.5</v>
      </c>
      <c r="AE25" s="503">
        <v>7.5</v>
      </c>
      <c r="AF25" s="575">
        <v>7.5</v>
      </c>
      <c r="AG25" s="464"/>
      <c r="AH25" s="465"/>
      <c r="AI25" s="420">
        <v>7.5</v>
      </c>
      <c r="AJ25" s="420">
        <v>7.5</v>
      </c>
      <c r="AK25" s="421">
        <v>7.5</v>
      </c>
      <c r="AL25" s="466"/>
      <c r="AM25" s="467"/>
      <c r="AN25" s="445">
        <v>7.5</v>
      </c>
      <c r="AO25" s="420">
        <v>7.5</v>
      </c>
      <c r="AP25" s="420">
        <v>7.5</v>
      </c>
      <c r="AQ25" s="420">
        <v>7.5</v>
      </c>
      <c r="AR25" s="577"/>
      <c r="AS25" s="503">
        <v>7.5</v>
      </c>
      <c r="AT25" s="575">
        <v>7.5</v>
      </c>
      <c r="AU25" s="464"/>
      <c r="AV25" s="246">
        <v>7.5</v>
      </c>
      <c r="AW25" s="246">
        <v>7.5</v>
      </c>
      <c r="AX25" s="246">
        <v>7.5</v>
      </c>
      <c r="AY25" s="472">
        <v>7.5</v>
      </c>
      <c r="AZ25" s="456"/>
      <c r="BA25" s="473"/>
      <c r="BB25" s="432">
        <v>7.5</v>
      </c>
      <c r="BC25" s="434">
        <v>7.5</v>
      </c>
      <c r="BD25" s="465"/>
      <c r="BE25" s="574"/>
      <c r="BF25" s="773">
        <v>7.5</v>
      </c>
      <c r="BG25" s="334">
        <v>7.5</v>
      </c>
      <c r="BH25" s="792">
        <v>7.5</v>
      </c>
      <c r="BI25" s="418"/>
      <c r="BJ25" s="419"/>
      <c r="BK25" s="420">
        <v>7.5</v>
      </c>
      <c r="BL25" s="420">
        <v>7.5</v>
      </c>
      <c r="BM25" s="421">
        <v>7.5</v>
      </c>
      <c r="BN25" s="422"/>
      <c r="BO25" s="423"/>
      <c r="BP25" s="445">
        <v>7.5</v>
      </c>
      <c r="BQ25" s="420">
        <v>7.5</v>
      </c>
      <c r="BR25" s="774">
        <v>7.5</v>
      </c>
      <c r="BS25" s="574"/>
      <c r="BT25" s="465"/>
      <c r="BU25" s="503">
        <v>7.5</v>
      </c>
      <c r="BV25" s="575">
        <v>7.5</v>
      </c>
      <c r="BW25" s="432">
        <v>7.5</v>
      </c>
      <c r="BX25" s="433"/>
      <c r="BY25" s="434">
        <v>7.5</v>
      </c>
      <c r="BZ25" s="246">
        <v>7.5</v>
      </c>
      <c r="CA25" s="435">
        <v>7.5</v>
      </c>
      <c r="CB25" s="436"/>
      <c r="CC25" s="437"/>
      <c r="CD25" s="789">
        <v>7.5</v>
      </c>
      <c r="CE25" s="781">
        <v>7.5</v>
      </c>
      <c r="CF25" s="420">
        <v>7.5</v>
      </c>
      <c r="CG25" s="420">
        <v>7.5</v>
      </c>
      <c r="CH25" s="576"/>
      <c r="CI25" s="503">
        <v>7.5</v>
      </c>
      <c r="CJ25" s="575">
        <v>7.5</v>
      </c>
      <c r="CK25" s="749"/>
      <c r="CL25" s="750"/>
      <c r="CM25" s="751"/>
      <c r="CN25" s="752"/>
      <c r="CO25" s="752"/>
      <c r="CP25" s="753"/>
      <c r="CQ25" s="754"/>
      <c r="CR25" s="749"/>
      <c r="CS25" s="755"/>
      <c r="CT25" s="756"/>
      <c r="CU25" s="775">
        <f>SUM(E25:CJ25)</f>
        <v>420</v>
      </c>
      <c r="CV25" s="776">
        <f>35*12*D24</f>
        <v>420</v>
      </c>
      <c r="CW25" s="777">
        <f>CU25-CV25</f>
        <v>0</v>
      </c>
    </row>
    <row r="26" spans="2:103" ht="18" x14ac:dyDescent="0.3">
      <c r="B26" s="310">
        <v>9</v>
      </c>
      <c r="C26" s="310" t="s">
        <v>118</v>
      </c>
      <c r="D26" s="558">
        <v>1</v>
      </c>
      <c r="E26" s="161" t="s">
        <v>28</v>
      </c>
      <c r="F26" s="162" t="s">
        <v>28</v>
      </c>
      <c r="G26" s="162" t="s">
        <v>28</v>
      </c>
      <c r="H26" s="162" t="s">
        <v>28</v>
      </c>
      <c r="I26" s="559"/>
      <c r="J26" s="179" t="s">
        <v>48</v>
      </c>
      <c r="K26" s="181" t="s">
        <v>48</v>
      </c>
      <c r="L26" s="161" t="s">
        <v>28</v>
      </c>
      <c r="M26" s="162" t="s">
        <v>28</v>
      </c>
      <c r="N26" s="442"/>
      <c r="O26" s="162" t="s">
        <v>28</v>
      </c>
      <c r="P26" s="415" t="s">
        <v>28</v>
      </c>
      <c r="Q26" s="443"/>
      <c r="R26" s="444"/>
      <c r="S26" s="560" t="s">
        <v>67</v>
      </c>
      <c r="T26" s="470" t="s">
        <v>67</v>
      </c>
      <c r="U26" s="470" t="s">
        <v>67</v>
      </c>
      <c r="V26" s="470" t="s">
        <v>67</v>
      </c>
      <c r="W26" s="559"/>
      <c r="X26" s="131" t="s">
        <v>50</v>
      </c>
      <c r="Y26" s="132" t="s">
        <v>50</v>
      </c>
      <c r="Z26" s="453"/>
      <c r="AA26" s="400" t="s">
        <v>40</v>
      </c>
      <c r="AB26" s="400" t="s">
        <v>40</v>
      </c>
      <c r="AC26" s="400" t="s">
        <v>40</v>
      </c>
      <c r="AD26" s="403" t="s">
        <v>40</v>
      </c>
      <c r="AE26" s="454"/>
      <c r="AF26" s="455"/>
      <c r="AG26" s="161" t="s">
        <v>28</v>
      </c>
      <c r="AH26" s="162" t="s">
        <v>28</v>
      </c>
      <c r="AI26" s="561"/>
      <c r="AJ26" s="162" t="s">
        <v>28</v>
      </c>
      <c r="AK26" s="415" t="s">
        <v>28</v>
      </c>
      <c r="AL26" s="179" t="s">
        <v>48</v>
      </c>
      <c r="AM26" s="181" t="s">
        <v>48</v>
      </c>
      <c r="AN26" s="461"/>
      <c r="AO26" s="401"/>
      <c r="AP26" s="162" t="s">
        <v>28</v>
      </c>
      <c r="AQ26" s="779" t="s">
        <v>40</v>
      </c>
      <c r="AR26" s="779" t="s">
        <v>40</v>
      </c>
      <c r="AS26" s="462"/>
      <c r="AT26" s="463"/>
      <c r="AU26" s="161" t="s">
        <v>28</v>
      </c>
      <c r="AV26" s="162" t="s">
        <v>28</v>
      </c>
      <c r="AW26" s="162" t="s">
        <v>28</v>
      </c>
      <c r="AX26" s="162" t="s">
        <v>28</v>
      </c>
      <c r="AY26" s="562"/>
      <c r="AZ26" s="179" t="s">
        <v>48</v>
      </c>
      <c r="BA26" s="181" t="s">
        <v>48</v>
      </c>
      <c r="BB26" s="461"/>
      <c r="BC26" s="470" t="s">
        <v>67</v>
      </c>
      <c r="BD26" s="470" t="s">
        <v>67</v>
      </c>
      <c r="BE26" s="470" t="s">
        <v>67</v>
      </c>
      <c r="BF26" s="471" t="s">
        <v>67</v>
      </c>
      <c r="BG26" s="428"/>
      <c r="BH26" s="429"/>
      <c r="BI26" s="399" t="s">
        <v>40</v>
      </c>
      <c r="BJ26" s="400" t="s">
        <v>40</v>
      </c>
      <c r="BK26" s="401"/>
      <c r="BL26" s="402"/>
      <c r="BM26" s="760" t="s">
        <v>28</v>
      </c>
      <c r="BN26" s="404" t="s">
        <v>50</v>
      </c>
      <c r="BO26" s="405" t="s">
        <v>50</v>
      </c>
      <c r="BP26" s="413"/>
      <c r="BQ26" s="414"/>
      <c r="BR26" s="162" t="s">
        <v>28</v>
      </c>
      <c r="BS26" s="162" t="s">
        <v>28</v>
      </c>
      <c r="BT26" s="415" t="s">
        <v>28</v>
      </c>
      <c r="BU26" s="416"/>
      <c r="BV26" s="417"/>
      <c r="BW26" s="161" t="s">
        <v>28</v>
      </c>
      <c r="BX26" s="860" t="s">
        <v>28</v>
      </c>
      <c r="BY26" s="860" t="s">
        <v>28</v>
      </c>
      <c r="BZ26" s="402"/>
      <c r="CA26" s="401"/>
      <c r="CB26" s="179" t="s">
        <v>48</v>
      </c>
      <c r="CC26" s="181" t="s">
        <v>48</v>
      </c>
      <c r="CD26" s="399" t="s">
        <v>40</v>
      </c>
      <c r="CE26" s="427"/>
      <c r="CF26" s="400" t="s">
        <v>40</v>
      </c>
      <c r="CG26" s="400" t="s">
        <v>40</v>
      </c>
      <c r="CH26" s="470" t="s">
        <v>67</v>
      </c>
      <c r="CI26" s="428"/>
      <c r="CJ26" s="429"/>
      <c r="CK26" s="762">
        <f>COUNTIF($E26:$CJ26,"M")</f>
        <v>24</v>
      </c>
      <c r="CL26" s="763"/>
      <c r="CM26" s="764"/>
      <c r="CN26" s="765"/>
      <c r="CO26" s="765"/>
      <c r="CP26" s="766">
        <f>COUNTIF($E26:$CJ26,"S")</f>
        <v>11</v>
      </c>
      <c r="CQ26" s="767">
        <f>COUNTIF($E26:$CJ26,"X")</f>
        <v>9</v>
      </c>
      <c r="CR26" s="762">
        <f>COUNTIF($E26:$CJ26,"Mw")</f>
        <v>8</v>
      </c>
      <c r="CS26" s="768">
        <f>COUNTIF($E26:$CJ26,"Sw")</f>
        <v>4</v>
      </c>
      <c r="CT26" s="778">
        <v>9</v>
      </c>
      <c r="CU26" s="770"/>
      <c r="CV26" s="771"/>
      <c r="CW26" s="772"/>
    </row>
    <row r="27" spans="2:103" ht="18.600000000000001" thickBot="1" x14ac:dyDescent="0.35">
      <c r="B27" s="600"/>
      <c r="C27" s="600"/>
      <c r="D27" s="601"/>
      <c r="E27" s="445">
        <v>7.5</v>
      </c>
      <c r="F27" s="420">
        <v>7.5</v>
      </c>
      <c r="G27" s="420">
        <v>7.5</v>
      </c>
      <c r="H27" s="420">
        <v>7.5</v>
      </c>
      <c r="I27" s="576"/>
      <c r="J27" s="503">
        <v>7.5</v>
      </c>
      <c r="K27" s="575">
        <v>7.5</v>
      </c>
      <c r="L27" s="445">
        <v>7.5</v>
      </c>
      <c r="M27" s="420">
        <v>7.5</v>
      </c>
      <c r="N27" s="446"/>
      <c r="O27" s="420">
        <v>7.5</v>
      </c>
      <c r="P27" s="421">
        <v>7.5</v>
      </c>
      <c r="Q27" s="447"/>
      <c r="R27" s="448"/>
      <c r="S27" s="245">
        <v>7.5</v>
      </c>
      <c r="T27" s="246">
        <v>7.5</v>
      </c>
      <c r="U27" s="246">
        <v>7.5</v>
      </c>
      <c r="V27" s="246">
        <v>7.5</v>
      </c>
      <c r="W27" s="576"/>
      <c r="X27" s="125">
        <v>7.5</v>
      </c>
      <c r="Y27" s="126">
        <v>7.5</v>
      </c>
      <c r="Z27" s="456"/>
      <c r="AA27" s="434">
        <v>7.5</v>
      </c>
      <c r="AB27" s="434">
        <v>7.5</v>
      </c>
      <c r="AC27" s="434">
        <v>7.5</v>
      </c>
      <c r="AD27" s="435">
        <v>7.5</v>
      </c>
      <c r="AE27" s="457"/>
      <c r="AF27" s="458"/>
      <c r="AG27" s="445">
        <v>7.5</v>
      </c>
      <c r="AH27" s="420">
        <v>7.5</v>
      </c>
      <c r="AI27" s="446"/>
      <c r="AJ27" s="420">
        <v>7.5</v>
      </c>
      <c r="AK27" s="421">
        <v>7.5</v>
      </c>
      <c r="AL27" s="503">
        <v>7.5</v>
      </c>
      <c r="AM27" s="575">
        <v>7.5</v>
      </c>
      <c r="AN27" s="464"/>
      <c r="AO27" s="465"/>
      <c r="AP27" s="420">
        <v>7.5</v>
      </c>
      <c r="AQ27" s="781">
        <v>7.5</v>
      </c>
      <c r="AR27" s="781">
        <v>7.5</v>
      </c>
      <c r="AS27" s="466"/>
      <c r="AT27" s="467"/>
      <c r="AU27" s="445">
        <v>7.5</v>
      </c>
      <c r="AV27" s="420">
        <v>7.5</v>
      </c>
      <c r="AW27" s="420">
        <v>7.5</v>
      </c>
      <c r="AX27" s="420">
        <v>7.5</v>
      </c>
      <c r="AY27" s="577"/>
      <c r="AZ27" s="503">
        <v>7.5</v>
      </c>
      <c r="BA27" s="575">
        <v>7.5</v>
      </c>
      <c r="BB27" s="464"/>
      <c r="BC27" s="246">
        <v>7.5</v>
      </c>
      <c r="BD27" s="246">
        <v>7.5</v>
      </c>
      <c r="BE27" s="246">
        <v>7.5</v>
      </c>
      <c r="BF27" s="472">
        <v>7.5</v>
      </c>
      <c r="BG27" s="456"/>
      <c r="BH27" s="473"/>
      <c r="BI27" s="432">
        <v>7.5</v>
      </c>
      <c r="BJ27" s="434">
        <v>7.5</v>
      </c>
      <c r="BK27" s="465"/>
      <c r="BL27" s="574"/>
      <c r="BM27" s="773">
        <v>7.5</v>
      </c>
      <c r="BN27" s="334">
        <v>7.5</v>
      </c>
      <c r="BO27" s="792">
        <v>7.5</v>
      </c>
      <c r="BP27" s="418"/>
      <c r="BQ27" s="419"/>
      <c r="BR27" s="420">
        <v>7.5</v>
      </c>
      <c r="BS27" s="420">
        <v>7.5</v>
      </c>
      <c r="BT27" s="421">
        <v>7.5</v>
      </c>
      <c r="BU27" s="422"/>
      <c r="BV27" s="423"/>
      <c r="BW27" s="445">
        <v>7.5</v>
      </c>
      <c r="BX27" s="861">
        <v>7.5</v>
      </c>
      <c r="BY27" s="861">
        <v>7.5</v>
      </c>
      <c r="BZ27" s="574"/>
      <c r="CA27" s="465"/>
      <c r="CB27" s="503">
        <v>7.5</v>
      </c>
      <c r="CC27" s="575">
        <v>7.5</v>
      </c>
      <c r="CD27" s="432">
        <v>7.5</v>
      </c>
      <c r="CE27" s="433"/>
      <c r="CF27" s="434">
        <v>7.5</v>
      </c>
      <c r="CG27" s="434">
        <v>7.5</v>
      </c>
      <c r="CH27" s="246">
        <v>7.5</v>
      </c>
      <c r="CI27" s="436"/>
      <c r="CJ27" s="437"/>
      <c r="CK27" s="749"/>
      <c r="CL27" s="750"/>
      <c r="CM27" s="751"/>
      <c r="CN27" s="752"/>
      <c r="CO27" s="752"/>
      <c r="CP27" s="753"/>
      <c r="CQ27" s="754"/>
      <c r="CR27" s="749"/>
      <c r="CS27" s="755"/>
      <c r="CT27" s="756"/>
      <c r="CU27" s="775">
        <f>SUM(E27:CJ27)</f>
        <v>420</v>
      </c>
      <c r="CV27" s="776">
        <f>35*12*D26</f>
        <v>420</v>
      </c>
      <c r="CW27" s="777">
        <f>CU27-CV27</f>
        <v>0</v>
      </c>
    </row>
    <row r="28" spans="2:103" ht="18" x14ac:dyDescent="0.3">
      <c r="B28" s="310">
        <v>10</v>
      </c>
      <c r="C28" s="310" t="s">
        <v>105</v>
      </c>
      <c r="D28" s="558">
        <v>0.8</v>
      </c>
      <c r="E28" s="399" t="s">
        <v>40</v>
      </c>
      <c r="F28" s="427"/>
      <c r="G28" s="400" t="s">
        <v>40</v>
      </c>
      <c r="H28" s="400" t="s">
        <v>40</v>
      </c>
      <c r="I28" s="820"/>
      <c r="J28" s="428"/>
      <c r="K28" s="429"/>
      <c r="L28" s="161" t="s">
        <v>28</v>
      </c>
      <c r="M28" s="162" t="s">
        <v>28</v>
      </c>
      <c r="N28" s="400" t="s">
        <v>40</v>
      </c>
      <c r="O28" s="822"/>
      <c r="P28" s="559"/>
      <c r="Q28" s="179" t="s">
        <v>48</v>
      </c>
      <c r="R28" s="181" t="s">
        <v>48</v>
      </c>
      <c r="S28" s="161" t="s">
        <v>28</v>
      </c>
      <c r="T28" s="162" t="s">
        <v>28</v>
      </c>
      <c r="U28" s="442"/>
      <c r="V28" s="822"/>
      <c r="W28" s="415" t="s">
        <v>28</v>
      </c>
      <c r="X28" s="443"/>
      <c r="Y28" s="444"/>
      <c r="Z28" s="824"/>
      <c r="AA28" s="825"/>
      <c r="AB28" s="470" t="s">
        <v>67</v>
      </c>
      <c r="AC28" s="470" t="s">
        <v>67</v>
      </c>
      <c r="AD28" s="559"/>
      <c r="AE28" s="131" t="s">
        <v>50</v>
      </c>
      <c r="AF28" s="132" t="s">
        <v>50</v>
      </c>
      <c r="AG28" s="453"/>
      <c r="AH28" s="400" t="s">
        <v>40</v>
      </c>
      <c r="AI28" s="828"/>
      <c r="AJ28" s="400" t="s">
        <v>40</v>
      </c>
      <c r="AK28" s="403" t="s">
        <v>40</v>
      </c>
      <c r="AL28" s="454"/>
      <c r="AM28" s="455"/>
      <c r="AN28" s="830"/>
      <c r="AO28" s="822"/>
      <c r="AP28" s="561"/>
      <c r="AQ28" s="162" t="s">
        <v>28</v>
      </c>
      <c r="AR28" s="415" t="s">
        <v>28</v>
      </c>
      <c r="AS28" s="179" t="s">
        <v>48</v>
      </c>
      <c r="AT28" s="181" t="s">
        <v>48</v>
      </c>
      <c r="AU28" s="461"/>
      <c r="AV28" s="401"/>
      <c r="AW28" s="853" t="s">
        <v>40</v>
      </c>
      <c r="AX28" s="779" t="s">
        <v>40</v>
      </c>
      <c r="AY28" s="779" t="s">
        <v>40</v>
      </c>
      <c r="AZ28" s="462"/>
      <c r="BA28" s="463"/>
      <c r="BB28" s="161" t="s">
        <v>28</v>
      </c>
      <c r="BC28" s="162" t="s">
        <v>28</v>
      </c>
      <c r="BD28" s="162" t="s">
        <v>28</v>
      </c>
      <c r="BE28" s="162" t="s">
        <v>28</v>
      </c>
      <c r="BF28" s="562"/>
      <c r="BG28" s="179" t="s">
        <v>48</v>
      </c>
      <c r="BH28" s="181" t="s">
        <v>48</v>
      </c>
      <c r="BI28" s="461"/>
      <c r="BJ28" s="470" t="s">
        <v>67</v>
      </c>
      <c r="BK28" s="470" t="s">
        <v>67</v>
      </c>
      <c r="BL28" s="825"/>
      <c r="BM28" s="832"/>
      <c r="BN28" s="428"/>
      <c r="BO28" s="429"/>
      <c r="BP28" s="399" t="s">
        <v>40</v>
      </c>
      <c r="BQ28" s="400" t="s">
        <v>40</v>
      </c>
      <c r="BR28" s="401"/>
      <c r="BS28" s="402"/>
      <c r="BT28" s="470" t="s">
        <v>67</v>
      </c>
      <c r="BU28" s="404" t="s">
        <v>50</v>
      </c>
      <c r="BV28" s="405" t="s">
        <v>50</v>
      </c>
      <c r="BW28" s="814" t="s">
        <v>40</v>
      </c>
      <c r="BX28" s="414"/>
      <c r="BY28" s="401"/>
      <c r="BZ28" s="162" t="s">
        <v>28</v>
      </c>
      <c r="CA28" s="415" t="s">
        <v>28</v>
      </c>
      <c r="CB28" s="416"/>
      <c r="CC28" s="417"/>
      <c r="CD28" s="161" t="s">
        <v>28</v>
      </c>
      <c r="CE28" s="162" t="s">
        <v>28</v>
      </c>
      <c r="CF28" s="828"/>
      <c r="CG28" s="402"/>
      <c r="CH28" s="401"/>
      <c r="CI28" s="179" t="s">
        <v>48</v>
      </c>
      <c r="CJ28" s="181" t="s">
        <v>48</v>
      </c>
      <c r="CK28" s="762">
        <f>COUNTIF($E28:$CJ28,"M")</f>
        <v>15</v>
      </c>
      <c r="CL28" s="763"/>
      <c r="CM28" s="764"/>
      <c r="CN28" s="765"/>
      <c r="CO28" s="765"/>
      <c r="CP28" s="766">
        <f>COUNTIF($E28:$CJ28,"S")</f>
        <v>13</v>
      </c>
      <c r="CQ28" s="767">
        <f>COUNTIF($E28:$CJ28,"X")</f>
        <v>5</v>
      </c>
      <c r="CR28" s="762">
        <f>COUNTIF($E28:$CJ28,"Mw")</f>
        <v>8</v>
      </c>
      <c r="CS28" s="768">
        <f>COUNTIF($E28:$CJ28,"Sw")</f>
        <v>4</v>
      </c>
      <c r="CT28" s="769">
        <v>10</v>
      </c>
      <c r="CU28" s="770"/>
      <c r="CV28" s="771"/>
      <c r="CW28" s="772"/>
    </row>
    <row r="29" spans="2:103" ht="18.600000000000001" thickBot="1" x14ac:dyDescent="0.35">
      <c r="B29" s="600"/>
      <c r="C29" s="600"/>
      <c r="D29" s="601"/>
      <c r="E29" s="432">
        <v>7.5</v>
      </c>
      <c r="F29" s="433"/>
      <c r="G29" s="434">
        <v>7.5</v>
      </c>
      <c r="H29" s="434">
        <v>7.5</v>
      </c>
      <c r="I29" s="821"/>
      <c r="J29" s="436"/>
      <c r="K29" s="437"/>
      <c r="L29" s="445">
        <v>7.5</v>
      </c>
      <c r="M29" s="420">
        <v>7.5</v>
      </c>
      <c r="N29" s="434">
        <v>7.5</v>
      </c>
      <c r="O29" s="823"/>
      <c r="P29" s="576"/>
      <c r="Q29" s="503">
        <v>7.5</v>
      </c>
      <c r="R29" s="575">
        <v>7.5</v>
      </c>
      <c r="S29" s="445">
        <v>7.5</v>
      </c>
      <c r="T29" s="420">
        <v>7.5</v>
      </c>
      <c r="U29" s="446"/>
      <c r="V29" s="823"/>
      <c r="W29" s="421">
        <v>7.5</v>
      </c>
      <c r="X29" s="447"/>
      <c r="Y29" s="448"/>
      <c r="Z29" s="826"/>
      <c r="AA29" s="827"/>
      <c r="AB29" s="246">
        <v>7.5</v>
      </c>
      <c r="AC29" s="246">
        <v>7.5</v>
      </c>
      <c r="AD29" s="576"/>
      <c r="AE29" s="125">
        <v>7.5</v>
      </c>
      <c r="AF29" s="126">
        <v>7.5</v>
      </c>
      <c r="AG29" s="456"/>
      <c r="AH29" s="434">
        <v>7.5</v>
      </c>
      <c r="AI29" s="829"/>
      <c r="AJ29" s="434">
        <v>7.5</v>
      </c>
      <c r="AK29" s="435">
        <v>7.5</v>
      </c>
      <c r="AL29" s="457"/>
      <c r="AM29" s="458"/>
      <c r="AN29" s="831"/>
      <c r="AO29" s="823"/>
      <c r="AP29" s="446"/>
      <c r="AQ29" s="420">
        <v>7.5</v>
      </c>
      <c r="AR29" s="421">
        <v>7.5</v>
      </c>
      <c r="AS29" s="503">
        <v>7.5</v>
      </c>
      <c r="AT29" s="575">
        <v>7.5</v>
      </c>
      <c r="AU29" s="464"/>
      <c r="AV29" s="465"/>
      <c r="AW29" s="854">
        <v>7.5</v>
      </c>
      <c r="AX29" s="781">
        <v>7.5</v>
      </c>
      <c r="AY29" s="781">
        <v>7.5</v>
      </c>
      <c r="AZ29" s="466"/>
      <c r="BA29" s="467"/>
      <c r="BB29" s="445">
        <v>7.5</v>
      </c>
      <c r="BC29" s="420">
        <v>7.5</v>
      </c>
      <c r="BD29" s="420">
        <v>7.5</v>
      </c>
      <c r="BE29" s="420">
        <v>7.5</v>
      </c>
      <c r="BF29" s="577"/>
      <c r="BG29" s="503">
        <v>7.5</v>
      </c>
      <c r="BH29" s="575">
        <v>7.5</v>
      </c>
      <c r="BI29" s="464"/>
      <c r="BJ29" s="246">
        <v>7.5</v>
      </c>
      <c r="BK29" s="246">
        <v>7.5</v>
      </c>
      <c r="BL29" s="827"/>
      <c r="BM29" s="833"/>
      <c r="BN29" s="456"/>
      <c r="BO29" s="473"/>
      <c r="BP29" s="432">
        <v>7.5</v>
      </c>
      <c r="BQ29" s="434">
        <v>7.5</v>
      </c>
      <c r="BR29" s="465"/>
      <c r="BS29" s="574"/>
      <c r="BT29" s="246">
        <v>7.5</v>
      </c>
      <c r="BU29" s="334">
        <v>7.5</v>
      </c>
      <c r="BV29" s="792">
        <v>7.5</v>
      </c>
      <c r="BW29" s="815">
        <v>7.5</v>
      </c>
      <c r="BX29" s="419"/>
      <c r="BY29" s="465"/>
      <c r="BZ29" s="420">
        <v>7.5</v>
      </c>
      <c r="CA29" s="421">
        <v>7.5</v>
      </c>
      <c r="CB29" s="422"/>
      <c r="CC29" s="423"/>
      <c r="CD29" s="445">
        <v>7.5</v>
      </c>
      <c r="CE29" s="420">
        <v>7.5</v>
      </c>
      <c r="CF29" s="829"/>
      <c r="CG29" s="574"/>
      <c r="CH29" s="465"/>
      <c r="CI29" s="503">
        <v>7.5</v>
      </c>
      <c r="CJ29" s="575">
        <v>7.5</v>
      </c>
      <c r="CK29" s="749"/>
      <c r="CL29" s="750"/>
      <c r="CM29" s="751"/>
      <c r="CN29" s="752"/>
      <c r="CO29" s="752"/>
      <c r="CP29" s="753"/>
      <c r="CQ29" s="754"/>
      <c r="CR29" s="749"/>
      <c r="CS29" s="755"/>
      <c r="CT29" s="756"/>
      <c r="CU29" s="775">
        <f>SUM(E29:CJ29)</f>
        <v>337.5</v>
      </c>
      <c r="CV29" s="776">
        <f>35*12*D28</f>
        <v>336</v>
      </c>
      <c r="CW29" s="777">
        <f>CU29-CV29</f>
        <v>1.5</v>
      </c>
    </row>
    <row r="30" spans="2:103" ht="18" x14ac:dyDescent="0.3">
      <c r="B30" s="310">
        <v>11</v>
      </c>
      <c r="C30" s="310" t="s">
        <v>119</v>
      </c>
      <c r="D30" s="558">
        <v>0.5</v>
      </c>
      <c r="E30" s="830"/>
      <c r="F30" s="822"/>
      <c r="G30" s="761" t="s">
        <v>28</v>
      </c>
      <c r="H30" s="402"/>
      <c r="I30" s="401"/>
      <c r="J30" s="179" t="s">
        <v>48</v>
      </c>
      <c r="K30" s="181" t="s">
        <v>48</v>
      </c>
      <c r="L30" s="399" t="s">
        <v>40</v>
      </c>
      <c r="M30" s="427"/>
      <c r="N30" s="162" t="s">
        <v>28</v>
      </c>
      <c r="O30" s="855"/>
      <c r="P30" s="820"/>
      <c r="Q30" s="428"/>
      <c r="R30" s="429"/>
      <c r="S30" s="787" t="s">
        <v>40</v>
      </c>
      <c r="T30" s="822"/>
      <c r="U30" s="162" t="s">
        <v>28</v>
      </c>
      <c r="V30" s="787" t="s">
        <v>40</v>
      </c>
      <c r="W30" s="559"/>
      <c r="X30" s="179" t="s">
        <v>48</v>
      </c>
      <c r="Y30" s="181" t="s">
        <v>48</v>
      </c>
      <c r="Z30" s="161" t="s">
        <v>28</v>
      </c>
      <c r="AA30" s="162" t="s">
        <v>28</v>
      </c>
      <c r="AB30" s="442"/>
      <c r="AC30" s="822"/>
      <c r="AD30" s="835"/>
      <c r="AE30" s="443"/>
      <c r="AF30" s="444"/>
      <c r="AG30" s="824"/>
      <c r="AH30" s="825"/>
      <c r="AI30" s="825"/>
      <c r="AJ30" s="825"/>
      <c r="AK30" s="559"/>
      <c r="AL30" s="131" t="s">
        <v>50</v>
      </c>
      <c r="AM30" s="132" t="s">
        <v>50</v>
      </c>
      <c r="AN30" s="453"/>
      <c r="AO30" s="400" t="s">
        <v>40</v>
      </c>
      <c r="AP30" s="828"/>
      <c r="AQ30" s="837"/>
      <c r="AR30" s="820"/>
      <c r="AS30" s="454"/>
      <c r="AT30" s="455"/>
      <c r="AU30" s="830"/>
      <c r="AV30" s="779" t="s">
        <v>40</v>
      </c>
      <c r="AW30" s="561"/>
      <c r="AX30" s="822"/>
      <c r="AY30" s="415" t="s">
        <v>28</v>
      </c>
      <c r="AZ30" s="179" t="s">
        <v>48</v>
      </c>
      <c r="BA30" s="181" t="s">
        <v>48</v>
      </c>
      <c r="BB30" s="461"/>
      <c r="BC30" s="401"/>
      <c r="BD30" s="839"/>
      <c r="BE30" s="822"/>
      <c r="BF30" s="415" t="s">
        <v>28</v>
      </c>
      <c r="BG30" s="462"/>
      <c r="BH30" s="463"/>
      <c r="BI30" s="830"/>
      <c r="BJ30" s="822"/>
      <c r="BK30" s="162" t="s">
        <v>28</v>
      </c>
      <c r="BL30" s="822"/>
      <c r="BM30" s="562"/>
      <c r="BN30" s="179" t="s">
        <v>48</v>
      </c>
      <c r="BO30" s="181" t="s">
        <v>48</v>
      </c>
      <c r="BP30" s="461"/>
      <c r="BQ30" s="825"/>
      <c r="BR30" s="825"/>
      <c r="BS30" s="825"/>
      <c r="BT30" s="832"/>
      <c r="BU30" s="428"/>
      <c r="BV30" s="429"/>
      <c r="BW30" s="841"/>
      <c r="BX30" s="853" t="s">
        <v>40</v>
      </c>
      <c r="BY30" s="401"/>
      <c r="BZ30" s="402"/>
      <c r="CA30" s="820"/>
      <c r="CB30" s="404" t="s">
        <v>50</v>
      </c>
      <c r="CC30" s="405" t="s">
        <v>50</v>
      </c>
      <c r="CD30" s="413"/>
      <c r="CE30" s="414"/>
      <c r="CF30" s="162" t="s">
        <v>28</v>
      </c>
      <c r="CG30" s="822"/>
      <c r="CH30" s="415" t="s">
        <v>28</v>
      </c>
      <c r="CI30" s="416"/>
      <c r="CJ30" s="417"/>
      <c r="CK30" s="762">
        <f>COUNTIF($E30:$CJ30,"M")</f>
        <v>10</v>
      </c>
      <c r="CL30" s="763"/>
      <c r="CM30" s="764"/>
      <c r="CN30" s="765"/>
      <c r="CO30" s="765"/>
      <c r="CP30" s="766">
        <f>COUNTIF($E30:$CJ30,"S")</f>
        <v>6</v>
      </c>
      <c r="CQ30" s="767">
        <f>COUNTIF($E30:$CJ30,"X")</f>
        <v>0</v>
      </c>
      <c r="CR30" s="762">
        <f>COUNTIF($E30:$CJ30,"Mw")</f>
        <v>8</v>
      </c>
      <c r="CS30" s="768">
        <f>COUNTIF($E30:$CJ30,"Sw")</f>
        <v>4</v>
      </c>
      <c r="CT30" s="769">
        <v>11</v>
      </c>
      <c r="CU30" s="770"/>
      <c r="CV30" s="771"/>
      <c r="CW30" s="772"/>
    </row>
    <row r="31" spans="2:103" ht="18.600000000000001" thickBot="1" x14ac:dyDescent="0.35">
      <c r="B31" s="600"/>
      <c r="C31" s="600"/>
      <c r="D31" s="601"/>
      <c r="E31" s="831"/>
      <c r="F31" s="823"/>
      <c r="G31" s="774">
        <v>7.5</v>
      </c>
      <c r="H31" s="574"/>
      <c r="I31" s="465"/>
      <c r="J31" s="503">
        <v>7.5</v>
      </c>
      <c r="K31" s="575">
        <v>7.5</v>
      </c>
      <c r="L31" s="432">
        <v>7.5</v>
      </c>
      <c r="M31" s="433"/>
      <c r="N31" s="420">
        <v>7.5</v>
      </c>
      <c r="O31" s="856"/>
      <c r="P31" s="821"/>
      <c r="Q31" s="436"/>
      <c r="R31" s="437"/>
      <c r="S31" s="789">
        <v>7.5</v>
      </c>
      <c r="T31" s="823"/>
      <c r="U31" s="420">
        <v>7.5</v>
      </c>
      <c r="V31" s="789">
        <v>7.5</v>
      </c>
      <c r="W31" s="576"/>
      <c r="X31" s="503">
        <v>7.5</v>
      </c>
      <c r="Y31" s="575">
        <v>7.5</v>
      </c>
      <c r="Z31" s="445">
        <v>7.5</v>
      </c>
      <c r="AA31" s="420">
        <v>7.5</v>
      </c>
      <c r="AB31" s="446"/>
      <c r="AC31" s="823"/>
      <c r="AD31" s="836"/>
      <c r="AE31" s="447"/>
      <c r="AF31" s="448"/>
      <c r="AG31" s="826"/>
      <c r="AH31" s="827"/>
      <c r="AI31" s="827"/>
      <c r="AJ31" s="827"/>
      <c r="AK31" s="576"/>
      <c r="AL31" s="125">
        <v>7.5</v>
      </c>
      <c r="AM31" s="126">
        <v>7.5</v>
      </c>
      <c r="AN31" s="456"/>
      <c r="AO31" s="434">
        <v>7.5</v>
      </c>
      <c r="AP31" s="829"/>
      <c r="AQ31" s="838"/>
      <c r="AR31" s="821"/>
      <c r="AS31" s="457"/>
      <c r="AT31" s="458"/>
      <c r="AU31" s="831"/>
      <c r="AV31" s="781">
        <v>7.5</v>
      </c>
      <c r="AW31" s="446"/>
      <c r="AX31" s="823"/>
      <c r="AY31" s="421">
        <v>7.5</v>
      </c>
      <c r="AZ31" s="503">
        <v>7.5</v>
      </c>
      <c r="BA31" s="575">
        <v>7.5</v>
      </c>
      <c r="BB31" s="464"/>
      <c r="BC31" s="465"/>
      <c r="BD31" s="840"/>
      <c r="BE31" s="823"/>
      <c r="BF31" s="421">
        <v>7.5</v>
      </c>
      <c r="BG31" s="466"/>
      <c r="BH31" s="467"/>
      <c r="BI31" s="831"/>
      <c r="BJ31" s="823"/>
      <c r="BK31" s="420">
        <v>7.5</v>
      </c>
      <c r="BL31" s="823"/>
      <c r="BM31" s="577"/>
      <c r="BN31" s="503">
        <v>7.5</v>
      </c>
      <c r="BO31" s="575">
        <v>7.5</v>
      </c>
      <c r="BP31" s="464"/>
      <c r="BQ31" s="827"/>
      <c r="BR31" s="827"/>
      <c r="BS31" s="827"/>
      <c r="BT31" s="833"/>
      <c r="BU31" s="456"/>
      <c r="BV31" s="473"/>
      <c r="BW31" s="842"/>
      <c r="BX31" s="854">
        <v>7.5</v>
      </c>
      <c r="BY31" s="465"/>
      <c r="BZ31" s="574"/>
      <c r="CA31" s="821"/>
      <c r="CB31" s="334">
        <v>7.5</v>
      </c>
      <c r="CC31" s="792">
        <v>7.5</v>
      </c>
      <c r="CD31" s="418"/>
      <c r="CE31" s="419"/>
      <c r="CF31" s="420">
        <v>7.5</v>
      </c>
      <c r="CG31" s="823"/>
      <c r="CH31" s="421">
        <v>7.5</v>
      </c>
      <c r="CI31" s="422"/>
      <c r="CJ31" s="423"/>
      <c r="CK31" s="749"/>
      <c r="CL31" s="750"/>
      <c r="CM31" s="751"/>
      <c r="CN31" s="752"/>
      <c r="CO31" s="752"/>
      <c r="CP31" s="753"/>
      <c r="CQ31" s="754"/>
      <c r="CR31" s="749"/>
      <c r="CS31" s="755"/>
      <c r="CT31" s="756"/>
      <c r="CU31" s="775">
        <f>SUM(E31:CJ31)</f>
        <v>210</v>
      </c>
      <c r="CV31" s="776">
        <f>35*12*D30</f>
        <v>210</v>
      </c>
      <c r="CW31" s="777">
        <f>CU31-CV31</f>
        <v>0</v>
      </c>
    </row>
    <row r="32" spans="2:103" ht="18" x14ac:dyDescent="0.3">
      <c r="B32" s="310">
        <v>12</v>
      </c>
      <c r="C32" s="310" t="s">
        <v>102</v>
      </c>
      <c r="D32" s="558">
        <v>0.22</v>
      </c>
      <c r="E32" s="413"/>
      <c r="F32" s="414"/>
      <c r="G32" s="812"/>
      <c r="H32" s="812"/>
      <c r="I32" s="818"/>
      <c r="J32" s="416"/>
      <c r="K32" s="417"/>
      <c r="L32" s="816"/>
      <c r="M32" s="812"/>
      <c r="N32" s="843"/>
      <c r="O32" s="402"/>
      <c r="P32" s="401"/>
      <c r="Q32" s="179" t="s">
        <v>48</v>
      </c>
      <c r="R32" s="181" t="s">
        <v>48</v>
      </c>
      <c r="S32" s="814"/>
      <c r="T32" s="427"/>
      <c r="U32" s="843"/>
      <c r="V32" s="843"/>
      <c r="W32" s="845"/>
      <c r="X32" s="428"/>
      <c r="Y32" s="429"/>
      <c r="Z32" s="816"/>
      <c r="AA32" s="812"/>
      <c r="AB32" s="812"/>
      <c r="AC32" s="812"/>
      <c r="AD32" s="559"/>
      <c r="AE32" s="179" t="s">
        <v>48</v>
      </c>
      <c r="AF32" s="181" t="s">
        <v>48</v>
      </c>
      <c r="AG32" s="816"/>
      <c r="AH32" s="812"/>
      <c r="AI32" s="442"/>
      <c r="AJ32" s="812"/>
      <c r="AK32" s="818"/>
      <c r="AL32" s="443"/>
      <c r="AM32" s="444"/>
      <c r="AN32" s="847"/>
      <c r="AO32" s="848"/>
      <c r="AP32" s="848"/>
      <c r="AQ32" s="848"/>
      <c r="AR32" s="559"/>
      <c r="AS32" s="131" t="s">
        <v>50</v>
      </c>
      <c r="AT32" s="132" t="s">
        <v>50</v>
      </c>
      <c r="AU32" s="453"/>
      <c r="AV32" s="843"/>
      <c r="AW32" s="843"/>
      <c r="AX32" s="843"/>
      <c r="AY32" s="845"/>
      <c r="AZ32" s="454"/>
      <c r="BA32" s="455"/>
      <c r="BB32" s="816"/>
      <c r="BC32" s="812"/>
      <c r="BD32" s="561"/>
      <c r="BE32" s="812"/>
      <c r="BF32" s="818"/>
      <c r="BG32" s="179" t="s">
        <v>48</v>
      </c>
      <c r="BH32" s="181" t="s">
        <v>48</v>
      </c>
      <c r="BI32" s="461"/>
      <c r="BJ32" s="401"/>
      <c r="BK32" s="843"/>
      <c r="BL32" s="812"/>
      <c r="BM32" s="818"/>
      <c r="BN32" s="462"/>
      <c r="BO32" s="463"/>
      <c r="BP32" s="816"/>
      <c r="BQ32" s="812"/>
      <c r="BR32" s="843"/>
      <c r="BS32" s="812"/>
      <c r="BT32" s="562"/>
      <c r="BU32" s="179" t="s">
        <v>48</v>
      </c>
      <c r="BV32" s="181" t="s">
        <v>48</v>
      </c>
      <c r="BW32" s="461"/>
      <c r="BX32" s="848"/>
      <c r="BY32" s="848"/>
      <c r="BZ32" s="848"/>
      <c r="CA32" s="851"/>
      <c r="CB32" s="428"/>
      <c r="CC32" s="429"/>
      <c r="CD32" s="814"/>
      <c r="CE32" s="843"/>
      <c r="CF32" s="401"/>
      <c r="CG32" s="402"/>
      <c r="CH32" s="845"/>
      <c r="CI32" s="404" t="s">
        <v>50</v>
      </c>
      <c r="CJ32" s="405" t="s">
        <v>50</v>
      </c>
      <c r="CK32" s="762">
        <f>COUNTIF($E32:$CJ32,"M")</f>
        <v>0</v>
      </c>
      <c r="CL32" s="763"/>
      <c r="CM32" s="764"/>
      <c r="CN32" s="765"/>
      <c r="CO32" s="765"/>
      <c r="CP32" s="766">
        <f>COUNTIF($E32:$CJ32,"S")</f>
        <v>0</v>
      </c>
      <c r="CQ32" s="767">
        <f>COUNTIF($E32:$CJ32,"X")</f>
        <v>0</v>
      </c>
      <c r="CR32" s="762">
        <f>COUNTIF($E32:$CJ32,"Mw")</f>
        <v>8</v>
      </c>
      <c r="CS32" s="768">
        <f>COUNTIF($E32:$CJ32,"Sw")</f>
        <v>4</v>
      </c>
      <c r="CT32" s="769"/>
      <c r="CU32" s="770"/>
      <c r="CV32" s="771"/>
      <c r="CW32" s="772"/>
    </row>
    <row r="33" spans="1:103" ht="18.600000000000001" thickBot="1" x14ac:dyDescent="0.35">
      <c r="B33" s="238"/>
      <c r="C33" s="238"/>
      <c r="D33" s="605"/>
      <c r="E33" s="418"/>
      <c r="F33" s="419"/>
      <c r="G33" s="813"/>
      <c r="H33" s="813"/>
      <c r="I33" s="819"/>
      <c r="J33" s="422"/>
      <c r="K33" s="423"/>
      <c r="L33" s="817"/>
      <c r="M33" s="813"/>
      <c r="N33" s="844"/>
      <c r="O33" s="574"/>
      <c r="P33" s="465"/>
      <c r="Q33" s="503">
        <v>7.5</v>
      </c>
      <c r="R33" s="575">
        <v>7.5</v>
      </c>
      <c r="S33" s="815"/>
      <c r="T33" s="433"/>
      <c r="U33" s="844"/>
      <c r="V33" s="844"/>
      <c r="W33" s="846"/>
      <c r="X33" s="436"/>
      <c r="Y33" s="437"/>
      <c r="Z33" s="817"/>
      <c r="AA33" s="813"/>
      <c r="AB33" s="813"/>
      <c r="AC33" s="813"/>
      <c r="AD33" s="576"/>
      <c r="AE33" s="503">
        <v>7.5</v>
      </c>
      <c r="AF33" s="575">
        <v>7.5</v>
      </c>
      <c r="AG33" s="817"/>
      <c r="AH33" s="813"/>
      <c r="AI33" s="446"/>
      <c r="AJ33" s="813"/>
      <c r="AK33" s="819"/>
      <c r="AL33" s="447"/>
      <c r="AM33" s="448"/>
      <c r="AN33" s="849"/>
      <c r="AO33" s="850"/>
      <c r="AP33" s="850"/>
      <c r="AQ33" s="850"/>
      <c r="AR33" s="576"/>
      <c r="AS33" s="125">
        <v>7.5</v>
      </c>
      <c r="AT33" s="126">
        <v>7.5</v>
      </c>
      <c r="AU33" s="456"/>
      <c r="AV33" s="844"/>
      <c r="AW33" s="844"/>
      <c r="AX33" s="844"/>
      <c r="AY33" s="846"/>
      <c r="AZ33" s="457"/>
      <c r="BA33" s="458"/>
      <c r="BB33" s="817"/>
      <c r="BC33" s="813"/>
      <c r="BD33" s="446"/>
      <c r="BE33" s="813"/>
      <c r="BF33" s="819"/>
      <c r="BG33" s="503">
        <v>7.5</v>
      </c>
      <c r="BH33" s="575">
        <v>7.5</v>
      </c>
      <c r="BI33" s="464"/>
      <c r="BJ33" s="465"/>
      <c r="BK33" s="844"/>
      <c r="BL33" s="813"/>
      <c r="BM33" s="819"/>
      <c r="BN33" s="466"/>
      <c r="BO33" s="467"/>
      <c r="BP33" s="817"/>
      <c r="BQ33" s="813"/>
      <c r="BR33" s="844"/>
      <c r="BS33" s="813"/>
      <c r="BT33" s="577"/>
      <c r="BU33" s="503">
        <v>7.5</v>
      </c>
      <c r="BV33" s="575">
        <v>7.5</v>
      </c>
      <c r="BW33" s="464"/>
      <c r="BX33" s="850"/>
      <c r="BY33" s="850"/>
      <c r="BZ33" s="850"/>
      <c r="CA33" s="852"/>
      <c r="CB33" s="456"/>
      <c r="CC33" s="473"/>
      <c r="CD33" s="815"/>
      <c r="CE33" s="844"/>
      <c r="CF33" s="465"/>
      <c r="CG33" s="574"/>
      <c r="CH33" s="846"/>
      <c r="CI33" s="334">
        <v>7.5</v>
      </c>
      <c r="CJ33" s="792">
        <v>7.5</v>
      </c>
      <c r="CK33" s="749"/>
      <c r="CL33" s="750"/>
      <c r="CM33" s="751"/>
      <c r="CN33" s="752"/>
      <c r="CO33" s="752"/>
      <c r="CP33" s="753"/>
      <c r="CQ33" s="754"/>
      <c r="CR33" s="749"/>
      <c r="CS33" s="755"/>
      <c r="CT33" s="756"/>
      <c r="CU33" s="775">
        <f>SUM(E33:CJ33)</f>
        <v>90</v>
      </c>
      <c r="CV33" s="776">
        <f>35*12*D32</f>
        <v>92.4</v>
      </c>
      <c r="CW33" s="777">
        <f>CU33-CV33</f>
        <v>-2.4000000000000057</v>
      </c>
    </row>
    <row r="34" spans="1:103" ht="18.600000000000001" thickBot="1" x14ac:dyDescent="0.35">
      <c r="B34" s="606"/>
      <c r="C34" s="607"/>
      <c r="D34" s="608" t="s">
        <v>120</v>
      </c>
      <c r="E34" s="609">
        <f t="shared" ref="E34:BH34" si="0">E11+E13+E15+E17+E19+E21+E31+E33</f>
        <v>22.5</v>
      </c>
      <c r="F34" s="610">
        <f t="shared" si="0"/>
        <v>37.5</v>
      </c>
      <c r="G34" s="610">
        <f t="shared" si="0"/>
        <v>37.5</v>
      </c>
      <c r="H34" s="610">
        <f t="shared" si="0"/>
        <v>30</v>
      </c>
      <c r="I34" s="611">
        <f t="shared" si="0"/>
        <v>45</v>
      </c>
      <c r="J34" s="612">
        <f t="shared" si="0"/>
        <v>30</v>
      </c>
      <c r="K34" s="613">
        <f t="shared" si="0"/>
        <v>30</v>
      </c>
      <c r="L34" s="609">
        <f t="shared" si="0"/>
        <v>30</v>
      </c>
      <c r="M34" s="610">
        <f t="shared" si="0"/>
        <v>30</v>
      </c>
      <c r="N34" s="610">
        <f t="shared" si="0"/>
        <v>37.5</v>
      </c>
      <c r="O34" s="610">
        <f t="shared" si="0"/>
        <v>37.5</v>
      </c>
      <c r="P34" s="611">
        <f t="shared" si="0"/>
        <v>37.5</v>
      </c>
      <c r="Q34" s="612">
        <f t="shared" si="0"/>
        <v>30</v>
      </c>
      <c r="R34" s="613">
        <f t="shared" si="0"/>
        <v>30</v>
      </c>
      <c r="S34" s="609">
        <f t="shared" si="0"/>
        <v>30</v>
      </c>
      <c r="T34" s="610">
        <f t="shared" si="0"/>
        <v>30</v>
      </c>
      <c r="U34" s="610">
        <f t="shared" si="0"/>
        <v>45</v>
      </c>
      <c r="V34" s="610">
        <f t="shared" si="0"/>
        <v>37.5</v>
      </c>
      <c r="W34" s="611">
        <f t="shared" si="0"/>
        <v>30</v>
      </c>
      <c r="X34" s="612">
        <f t="shared" si="0"/>
        <v>30</v>
      </c>
      <c r="Y34" s="613">
        <f t="shared" si="0"/>
        <v>30</v>
      </c>
      <c r="Z34" s="609">
        <f t="shared" si="0"/>
        <v>37.5</v>
      </c>
      <c r="AA34" s="610">
        <f t="shared" si="0"/>
        <v>37.5</v>
      </c>
      <c r="AB34" s="610">
        <f t="shared" si="0"/>
        <v>37.5</v>
      </c>
      <c r="AC34" s="610">
        <f t="shared" si="0"/>
        <v>30</v>
      </c>
      <c r="AD34" s="611">
        <f t="shared" si="0"/>
        <v>30</v>
      </c>
      <c r="AE34" s="612">
        <f t="shared" si="0"/>
        <v>30</v>
      </c>
      <c r="AF34" s="613">
        <f t="shared" si="0"/>
        <v>30</v>
      </c>
      <c r="AG34" s="609">
        <f t="shared" si="0"/>
        <v>30</v>
      </c>
      <c r="AH34" s="610">
        <f t="shared" si="0"/>
        <v>30</v>
      </c>
      <c r="AI34" s="610">
        <f t="shared" si="0"/>
        <v>37.5</v>
      </c>
      <c r="AJ34" s="610">
        <f t="shared" si="0"/>
        <v>30</v>
      </c>
      <c r="AK34" s="611">
        <f t="shared" si="0"/>
        <v>30</v>
      </c>
      <c r="AL34" s="612">
        <f t="shared" si="0"/>
        <v>30</v>
      </c>
      <c r="AM34" s="613">
        <f t="shared" si="0"/>
        <v>30</v>
      </c>
      <c r="AN34" s="609">
        <f t="shared" si="0"/>
        <v>37.5</v>
      </c>
      <c r="AO34" s="610">
        <f t="shared" si="0"/>
        <v>37.5</v>
      </c>
      <c r="AP34" s="610">
        <f t="shared" si="0"/>
        <v>30</v>
      </c>
      <c r="AQ34" s="610">
        <f t="shared" si="0"/>
        <v>30</v>
      </c>
      <c r="AR34" s="611">
        <f t="shared" si="0"/>
        <v>30</v>
      </c>
      <c r="AS34" s="612">
        <f t="shared" si="0"/>
        <v>30</v>
      </c>
      <c r="AT34" s="613">
        <f t="shared" si="0"/>
        <v>30</v>
      </c>
      <c r="AU34" s="614">
        <f t="shared" si="0"/>
        <v>37.5</v>
      </c>
      <c r="AV34" s="609">
        <f t="shared" si="0"/>
        <v>37.5</v>
      </c>
      <c r="AW34" s="610">
        <f t="shared" si="0"/>
        <v>37.5</v>
      </c>
      <c r="AX34" s="610">
        <f t="shared" si="0"/>
        <v>37.5</v>
      </c>
      <c r="AY34" s="611">
        <f t="shared" si="0"/>
        <v>30</v>
      </c>
      <c r="AZ34" s="612">
        <f t="shared" si="0"/>
        <v>30</v>
      </c>
      <c r="BA34" s="613">
        <f t="shared" si="0"/>
        <v>30</v>
      </c>
      <c r="BB34" s="609">
        <f t="shared" si="0"/>
        <v>37.5</v>
      </c>
      <c r="BC34" s="610">
        <f t="shared" si="0"/>
        <v>37.5</v>
      </c>
      <c r="BD34" s="610">
        <f t="shared" si="0"/>
        <v>37.5</v>
      </c>
      <c r="BE34" s="610">
        <f t="shared" si="0"/>
        <v>37.5</v>
      </c>
      <c r="BF34" s="611">
        <f t="shared" si="0"/>
        <v>30</v>
      </c>
      <c r="BG34" s="612">
        <f t="shared" si="0"/>
        <v>30</v>
      </c>
      <c r="BH34" s="613">
        <f t="shared" si="0"/>
        <v>30</v>
      </c>
      <c r="BI34" s="609">
        <f t="shared" ref="BI34:CJ34" si="1">BI11+BI13+BI19+BI15+BI17+BI33</f>
        <v>30</v>
      </c>
      <c r="BJ34" s="610">
        <f t="shared" si="1"/>
        <v>37.5</v>
      </c>
      <c r="BK34" s="610">
        <f t="shared" si="1"/>
        <v>22.5</v>
      </c>
      <c r="BL34" s="610">
        <f t="shared" si="1"/>
        <v>37.5</v>
      </c>
      <c r="BM34" s="611">
        <f t="shared" si="1"/>
        <v>22.5</v>
      </c>
      <c r="BN34" s="612">
        <f t="shared" si="1"/>
        <v>22.5</v>
      </c>
      <c r="BO34" s="613">
        <f t="shared" si="1"/>
        <v>22.5</v>
      </c>
      <c r="BP34" s="609">
        <f t="shared" si="1"/>
        <v>22.5</v>
      </c>
      <c r="BQ34" s="610">
        <f t="shared" si="1"/>
        <v>30</v>
      </c>
      <c r="BR34" s="610">
        <f t="shared" si="1"/>
        <v>22.5</v>
      </c>
      <c r="BS34" s="610">
        <f t="shared" si="1"/>
        <v>37.5</v>
      </c>
      <c r="BT34" s="611">
        <f t="shared" si="1"/>
        <v>30</v>
      </c>
      <c r="BU34" s="612">
        <f t="shared" si="1"/>
        <v>22.5</v>
      </c>
      <c r="BV34" s="613">
        <f t="shared" si="1"/>
        <v>22.5</v>
      </c>
      <c r="BW34" s="609">
        <f t="shared" si="1"/>
        <v>22.5</v>
      </c>
      <c r="BX34" s="610">
        <f t="shared" si="1"/>
        <v>30</v>
      </c>
      <c r="BY34" s="610">
        <f t="shared" si="1"/>
        <v>30</v>
      </c>
      <c r="BZ34" s="610">
        <f t="shared" si="1"/>
        <v>30</v>
      </c>
      <c r="CA34" s="611">
        <f t="shared" si="1"/>
        <v>30</v>
      </c>
      <c r="CB34" s="612">
        <f t="shared" si="1"/>
        <v>22.5</v>
      </c>
      <c r="CC34" s="613">
        <f t="shared" si="1"/>
        <v>22.5</v>
      </c>
      <c r="CD34" s="609">
        <f t="shared" si="1"/>
        <v>15</v>
      </c>
      <c r="CE34" s="610">
        <f t="shared" si="1"/>
        <v>30</v>
      </c>
      <c r="CF34" s="610">
        <f t="shared" si="1"/>
        <v>30</v>
      </c>
      <c r="CG34" s="610">
        <f t="shared" si="1"/>
        <v>30</v>
      </c>
      <c r="CH34" s="611">
        <f t="shared" si="1"/>
        <v>37.5</v>
      </c>
      <c r="CI34" s="612">
        <f t="shared" si="1"/>
        <v>22.5</v>
      </c>
      <c r="CJ34" s="613">
        <f t="shared" si="1"/>
        <v>22.5</v>
      </c>
      <c r="CK34" s="615"/>
      <c r="CL34" s="616"/>
      <c r="CM34" s="617"/>
      <c r="CN34" s="618"/>
      <c r="CO34" s="618"/>
      <c r="CP34" s="619"/>
      <c r="CQ34" s="616"/>
      <c r="CR34" s="616"/>
      <c r="CS34" s="620"/>
      <c r="CT34" s="621"/>
      <c r="CU34" s="393"/>
      <c r="CV34" s="622"/>
      <c r="CW34" s="623"/>
    </row>
    <row r="35" spans="1:103" ht="18" x14ac:dyDescent="0.3">
      <c r="A35" s="624"/>
      <c r="B35" s="408"/>
      <c r="C35" s="179">
        <v>4</v>
      </c>
      <c r="D35" s="179" t="s">
        <v>28</v>
      </c>
      <c r="E35" s="179">
        <f>COUNTIF(E10:E33,"M")</f>
        <v>4</v>
      </c>
      <c r="F35" s="791">
        <f>COUNTIF(F10:F33,"M")</f>
        <v>4</v>
      </c>
      <c r="G35" s="791">
        <f>COUNTIF(G10:G33,"M")</f>
        <v>4</v>
      </c>
      <c r="H35" s="720">
        <f>COUNTIF(H10:H33,"M")</f>
        <v>4</v>
      </c>
      <c r="I35" s="791">
        <f>COUNTIF(I10:I33,"M")</f>
        <v>4</v>
      </c>
      <c r="J35" s="625"/>
      <c r="K35" s="626"/>
      <c r="L35" s="791">
        <f>COUNTIF(L10:L33,"M")</f>
        <v>4</v>
      </c>
      <c r="M35" s="791">
        <f>COUNTIF(M10:M33,"M")</f>
        <v>4</v>
      </c>
      <c r="N35" s="791">
        <f>COUNTIF(N10:N33,"M")</f>
        <v>4</v>
      </c>
      <c r="O35" s="720">
        <f>COUNTIF(O10:O33,"M")</f>
        <v>4</v>
      </c>
      <c r="P35" s="791">
        <f>COUNTIF(P10:P33,"M")</f>
        <v>4</v>
      </c>
      <c r="Q35" s="625"/>
      <c r="R35" s="626"/>
      <c r="S35" s="791">
        <f>COUNTIF(S10:S33,"M")</f>
        <v>4</v>
      </c>
      <c r="T35" s="791">
        <f>COUNTIF(T10:T33,"M")</f>
        <v>4</v>
      </c>
      <c r="U35" s="791">
        <f>COUNTIF(U10:U33,"M")</f>
        <v>4</v>
      </c>
      <c r="V35" s="791">
        <f>COUNTIF(V10:V33,"M")</f>
        <v>4</v>
      </c>
      <c r="W35" s="791">
        <f>COUNTIF(W10:W33,"M")</f>
        <v>4</v>
      </c>
      <c r="X35" s="625"/>
      <c r="Y35" s="626"/>
      <c r="Z35" s="791">
        <f>COUNTIF(Z10:Z33,"M")</f>
        <v>4</v>
      </c>
      <c r="AA35" s="791">
        <f>COUNTIF(AA10:AA33,"M")</f>
        <v>4</v>
      </c>
      <c r="AB35" s="791">
        <f>COUNTIF(AB10:AB33,"M")</f>
        <v>4</v>
      </c>
      <c r="AC35" s="791">
        <f>COUNTIF(AC10:AC33,"M")</f>
        <v>4</v>
      </c>
      <c r="AD35" s="791">
        <f>COUNTIF(AD10:AD33,"M")</f>
        <v>4</v>
      </c>
      <c r="AE35" s="625"/>
      <c r="AF35" s="626"/>
      <c r="AG35" s="791">
        <f>COUNTIF(AG10:AG33,"M")</f>
        <v>4</v>
      </c>
      <c r="AH35" s="791">
        <f>COUNTIF(AH10:AH33,"M")</f>
        <v>4</v>
      </c>
      <c r="AI35" s="791">
        <f>COUNTIF(AI10:AI33,"M")</f>
        <v>4</v>
      </c>
      <c r="AJ35" s="791">
        <f>COUNTIF(AJ10:AJ33,"M")</f>
        <v>4</v>
      </c>
      <c r="AK35" s="791">
        <f>COUNTIF(AK10:AK33,"M")</f>
        <v>4</v>
      </c>
      <c r="AL35" s="625"/>
      <c r="AM35" s="626"/>
      <c r="AN35" s="791">
        <f>COUNTIF(AN10:AN33,"M")</f>
        <v>4</v>
      </c>
      <c r="AO35" s="791">
        <f>COUNTIF(AO10:AO33,"M")</f>
        <v>4</v>
      </c>
      <c r="AP35" s="791">
        <f>COUNTIF(AP10:AP33,"M")</f>
        <v>4</v>
      </c>
      <c r="AQ35" s="791">
        <f>COUNTIF(AQ10:AQ33,"M")</f>
        <v>4</v>
      </c>
      <c r="AR35" s="791">
        <f>COUNTIF(AR10:AR33,"M")</f>
        <v>4</v>
      </c>
      <c r="AS35" s="625"/>
      <c r="AT35" s="626"/>
      <c r="AU35" s="791">
        <f>COUNTIF(AU10:AU33,"M")</f>
        <v>4</v>
      </c>
      <c r="AV35" s="791">
        <f>COUNTIF(AV10:AV33,"M")</f>
        <v>4</v>
      </c>
      <c r="AW35" s="791">
        <f>COUNTIF(AW10:AW33,"M")</f>
        <v>4</v>
      </c>
      <c r="AX35" s="720">
        <f>COUNTIF(AX10:AX33,"M")</f>
        <v>4</v>
      </c>
      <c r="AY35" s="791">
        <f>COUNTIF(AY10:AY33,"M")</f>
        <v>4</v>
      </c>
      <c r="AZ35" s="625"/>
      <c r="BA35" s="626"/>
      <c r="BB35" s="791">
        <f>COUNTIF(BB10:BB33,"M")</f>
        <v>4</v>
      </c>
      <c r="BC35" s="791">
        <f>COUNTIF(BC10:BC33,"M")</f>
        <v>4</v>
      </c>
      <c r="BD35" s="791">
        <f>COUNTIF(BD10:BD33,"M")</f>
        <v>4</v>
      </c>
      <c r="BE35" s="791">
        <f>COUNTIF(BE10:BE33,"M")</f>
        <v>4</v>
      </c>
      <c r="BF35" s="791">
        <f>COUNTIF(BF10:BF33,"M")</f>
        <v>4</v>
      </c>
      <c r="BG35" s="625"/>
      <c r="BH35" s="626"/>
      <c r="BI35" s="791">
        <f>COUNTIF(BI10:BI33,"M")</f>
        <v>4</v>
      </c>
      <c r="BJ35" s="791">
        <f>COUNTIF(BJ10:BJ33,"M")</f>
        <v>4</v>
      </c>
      <c r="BK35" s="791">
        <f>COUNTIF(BK10:BK33,"M")</f>
        <v>4</v>
      </c>
      <c r="BL35" s="791">
        <f>COUNTIF(BL10:BL33,"M")</f>
        <v>4</v>
      </c>
      <c r="BM35" s="791">
        <f>COUNTIF(BM10:BM33,"M")</f>
        <v>4</v>
      </c>
      <c r="BN35" s="625"/>
      <c r="BO35" s="626"/>
      <c r="BP35" s="791">
        <f>COUNTIF(BP10:BP33,"M")</f>
        <v>4</v>
      </c>
      <c r="BQ35" s="791">
        <f>COUNTIF(BQ10:BQ33,"M")</f>
        <v>4</v>
      </c>
      <c r="BR35" s="791">
        <f>COUNTIF(BR10:BR33,"M")</f>
        <v>4</v>
      </c>
      <c r="BS35" s="791">
        <f>COUNTIF(BS10:BS33,"M")</f>
        <v>4</v>
      </c>
      <c r="BT35" s="791">
        <f>COUNTIF(BT10:BT33,"M")</f>
        <v>4</v>
      </c>
      <c r="BU35" s="625"/>
      <c r="BV35" s="626"/>
      <c r="BW35" s="791">
        <f>COUNTIF(BW10:BW33,"M")</f>
        <v>4</v>
      </c>
      <c r="BX35" s="720">
        <f>COUNTIF(BX10:BX33,"M")</f>
        <v>4</v>
      </c>
      <c r="BY35" s="791">
        <f>COUNTIF(BY10:BY33,"M")</f>
        <v>4</v>
      </c>
      <c r="BZ35" s="791">
        <f>COUNTIF(BZ10:BZ33,"M")</f>
        <v>4</v>
      </c>
      <c r="CA35" s="791">
        <f>COUNTIF(CA10:CA33,"M")</f>
        <v>4</v>
      </c>
      <c r="CB35" s="625"/>
      <c r="CC35" s="626"/>
      <c r="CD35" s="720">
        <f>COUNTIF(CD10:CD33,"M")</f>
        <v>4</v>
      </c>
      <c r="CE35" s="720">
        <f>COUNTIF(CE10:CE33,"M")</f>
        <v>4</v>
      </c>
      <c r="CF35" s="791">
        <f>COUNTIF(CF10:CF33,"M")</f>
        <v>4</v>
      </c>
      <c r="CG35" s="791">
        <f>COUNTIF(CG10:CG33,"M")</f>
        <v>4</v>
      </c>
      <c r="CH35" s="181">
        <f>COUNTIF(CH10:CH33,"M")</f>
        <v>4</v>
      </c>
      <c r="CI35" s="625"/>
      <c r="CJ35" s="626"/>
      <c r="CK35" s="627"/>
      <c r="CL35" s="190"/>
      <c r="CM35" s="212"/>
      <c r="CN35" s="90"/>
      <c r="CO35" s="90"/>
      <c r="CP35" s="806" t="s">
        <v>97</v>
      </c>
      <c r="CQ35" s="190"/>
      <c r="CR35" s="190"/>
      <c r="CS35" s="120"/>
      <c r="CT35" s="734"/>
      <c r="CU35" s="393"/>
      <c r="CV35" s="628"/>
      <c r="CW35" s="623"/>
      <c r="CX35" s="624"/>
    </row>
    <row r="36" spans="1:103" ht="18" hidden="1" x14ac:dyDescent="0.3">
      <c r="A36" s="734"/>
      <c r="B36" s="537"/>
      <c r="C36" s="302"/>
      <c r="D36" s="312"/>
      <c r="E36" s="312"/>
      <c r="F36" s="320"/>
      <c r="G36" s="320"/>
      <c r="H36" s="320"/>
      <c r="I36" s="313"/>
      <c r="J36" s="629"/>
      <c r="K36" s="630"/>
      <c r="L36" s="312"/>
      <c r="M36" s="320"/>
      <c r="N36" s="320"/>
      <c r="O36" s="320"/>
      <c r="P36" s="313"/>
      <c r="Q36" s="629"/>
      <c r="R36" s="630"/>
      <c r="S36" s="312"/>
      <c r="T36" s="320"/>
      <c r="U36" s="320"/>
      <c r="V36" s="320"/>
      <c r="W36" s="313"/>
      <c r="X36" s="629"/>
      <c r="Y36" s="630"/>
      <c r="Z36" s="312"/>
      <c r="AA36" s="320"/>
      <c r="AB36" s="320"/>
      <c r="AC36" s="320"/>
      <c r="AD36" s="313"/>
      <c r="AE36" s="629"/>
      <c r="AF36" s="630"/>
      <c r="AG36" s="312"/>
      <c r="AH36" s="320"/>
      <c r="AI36" s="320"/>
      <c r="AJ36" s="320"/>
      <c r="AK36" s="313"/>
      <c r="AL36" s="629"/>
      <c r="AM36" s="630"/>
      <c r="AN36" s="312"/>
      <c r="AO36" s="320"/>
      <c r="AP36" s="320"/>
      <c r="AQ36" s="320"/>
      <c r="AR36" s="313"/>
      <c r="AS36" s="629"/>
      <c r="AT36" s="630"/>
      <c r="AU36" s="312"/>
      <c r="AV36" s="320"/>
      <c r="AW36" s="320"/>
      <c r="AX36" s="320"/>
      <c r="AY36" s="313"/>
      <c r="AZ36" s="629"/>
      <c r="BA36" s="630"/>
      <c r="BB36" s="312"/>
      <c r="BC36" s="320"/>
      <c r="BD36" s="320"/>
      <c r="BE36" s="320"/>
      <c r="BF36" s="313"/>
      <c r="BG36" s="629"/>
      <c r="BH36" s="630"/>
      <c r="BI36" s="312"/>
      <c r="BJ36" s="320"/>
      <c r="BK36" s="320"/>
      <c r="BL36" s="320"/>
      <c r="BM36" s="313"/>
      <c r="BN36" s="625"/>
      <c r="BO36" s="626"/>
      <c r="BP36" s="312"/>
      <c r="BQ36" s="320"/>
      <c r="BR36" s="320"/>
      <c r="BS36" s="320"/>
      <c r="BT36" s="313"/>
      <c r="BU36" s="625"/>
      <c r="BV36" s="626"/>
      <c r="BW36" s="312"/>
      <c r="BX36" s="320"/>
      <c r="BY36" s="320"/>
      <c r="BZ36" s="320"/>
      <c r="CA36" s="313"/>
      <c r="CB36" s="625"/>
      <c r="CC36" s="626"/>
      <c r="CD36" s="312"/>
      <c r="CE36" s="320"/>
      <c r="CF36" s="320"/>
      <c r="CG36" s="320"/>
      <c r="CH36" s="313"/>
      <c r="CI36" s="625"/>
      <c r="CJ36" s="626"/>
      <c r="CK36" s="537"/>
      <c r="CL36" s="729"/>
      <c r="CM36" s="526"/>
      <c r="CN36" s="632"/>
      <c r="CO36" s="632"/>
      <c r="CP36" s="805" t="s">
        <v>128</v>
      </c>
      <c r="CS36" s="634"/>
      <c r="CT36" s="726"/>
      <c r="CU36" s="537"/>
      <c r="CV36" s="635"/>
    </row>
    <row r="37" spans="1:103" ht="18.600000000000001" thickBot="1" x14ac:dyDescent="0.35">
      <c r="A37" s="634"/>
      <c r="B37" s="634"/>
      <c r="C37" s="334">
        <v>2</v>
      </c>
      <c r="D37" s="217" t="s">
        <v>40</v>
      </c>
      <c r="E37" s="503">
        <f>COUNTIF(E10:E33,"S")</f>
        <v>2</v>
      </c>
      <c r="F37" s="636">
        <f>COUNTIF(F10:F33,"S")</f>
        <v>2</v>
      </c>
      <c r="G37" s="636">
        <f>COUNTIF(G10:G33,"S")</f>
        <v>2</v>
      </c>
      <c r="H37" s="636">
        <f>COUNTIF(H10:H33,"S")</f>
        <v>2</v>
      </c>
      <c r="I37" s="575">
        <f>COUNTIF(I10:I33,"S")</f>
        <v>2</v>
      </c>
      <c r="J37" s="637"/>
      <c r="K37" s="638"/>
      <c r="L37" s="503">
        <f>COUNTIF(L10:L33,"S")</f>
        <v>2</v>
      </c>
      <c r="M37" s="636">
        <f>COUNTIF(M10:M33,"S")</f>
        <v>2</v>
      </c>
      <c r="N37" s="636">
        <f>COUNTIF(N10:N33,"S")</f>
        <v>2</v>
      </c>
      <c r="O37" s="636">
        <f>COUNTIF(O10:O33,"S")</f>
        <v>2</v>
      </c>
      <c r="P37" s="575">
        <f>COUNTIF(P10:P33,"S")</f>
        <v>2</v>
      </c>
      <c r="Q37" s="637"/>
      <c r="R37" s="638"/>
      <c r="S37" s="503">
        <f>COUNTIF(S10:S33,"S")</f>
        <v>2</v>
      </c>
      <c r="T37" s="636">
        <f>COUNTIF(T10:T33,"S")</f>
        <v>2</v>
      </c>
      <c r="U37" s="636">
        <f>COUNTIF(U10:U33,"S")</f>
        <v>2</v>
      </c>
      <c r="V37" s="636">
        <f>COUNTIF(V10:V33,"S")</f>
        <v>2</v>
      </c>
      <c r="W37" s="575">
        <f>COUNTIF(W10:W33,"S")</f>
        <v>2</v>
      </c>
      <c r="X37" s="637"/>
      <c r="Y37" s="638"/>
      <c r="Z37" s="503">
        <f>COUNTIF(Z10:Z33,"S")</f>
        <v>2</v>
      </c>
      <c r="AA37" s="636">
        <f>COUNTIF(AA10:AA33,"S")</f>
        <v>2</v>
      </c>
      <c r="AB37" s="721">
        <f>COUNTIF(AB10:AB33,"S")</f>
        <v>2</v>
      </c>
      <c r="AC37" s="636">
        <f>COUNTIF(AC10:AC33,"S")</f>
        <v>2</v>
      </c>
      <c r="AD37" s="722">
        <f>COUNTIF(AD10:AD33,"S")</f>
        <v>2</v>
      </c>
      <c r="AE37" s="637"/>
      <c r="AF37" s="638"/>
      <c r="AG37" s="503">
        <f>COUNTIF(AG10:AG33,"S")</f>
        <v>2</v>
      </c>
      <c r="AH37" s="636">
        <f>COUNTIF(AH10:AH33,"S")</f>
        <v>2</v>
      </c>
      <c r="AI37" s="636">
        <f>COUNTIF(AI10:AI33,"S")</f>
        <v>2</v>
      </c>
      <c r="AJ37" s="636">
        <f>COUNTIF(AJ10:AJ33,"S")</f>
        <v>2</v>
      </c>
      <c r="AK37" s="722">
        <f>COUNTIF(AK10:AK33,"S")</f>
        <v>2</v>
      </c>
      <c r="AL37" s="637"/>
      <c r="AM37" s="638"/>
      <c r="AN37" s="503">
        <f>COUNTIF(AN10:AN33,"S")</f>
        <v>2</v>
      </c>
      <c r="AO37" s="636">
        <f>COUNTIF(AO10:AO33,"S")</f>
        <v>2</v>
      </c>
      <c r="AP37" s="636">
        <f>COUNTIF(AP10:AP33,"S")</f>
        <v>2</v>
      </c>
      <c r="AQ37" s="636">
        <f>COUNTIF(AQ10:AQ33,"S")</f>
        <v>2</v>
      </c>
      <c r="AR37" s="575">
        <f>COUNTIF(AR10:AR33,"S")</f>
        <v>2</v>
      </c>
      <c r="AS37" s="637"/>
      <c r="AT37" s="638"/>
      <c r="AU37" s="503">
        <f>COUNTIF(AU10:AU33,"S")</f>
        <v>2</v>
      </c>
      <c r="AV37" s="636">
        <f>COUNTIF(AV10:AV33,"S")</f>
        <v>2</v>
      </c>
      <c r="AW37" s="636">
        <f>COUNTIF(AW10:AW33,"S")</f>
        <v>2</v>
      </c>
      <c r="AX37" s="636">
        <f>COUNTIF(AX10:AX33,"S")</f>
        <v>2</v>
      </c>
      <c r="AY37" s="575">
        <f>COUNTIF(AY10:AY33,"S")</f>
        <v>2</v>
      </c>
      <c r="AZ37" s="637"/>
      <c r="BA37" s="638"/>
      <c r="BB37" s="503">
        <f>COUNTIF(BB10:BB33,"S")</f>
        <v>2</v>
      </c>
      <c r="BC37" s="636">
        <f>COUNTIF(BC10:BC33,"S")</f>
        <v>2</v>
      </c>
      <c r="BD37" s="721">
        <f>COUNTIF(BD10:BD33,"S")</f>
        <v>2</v>
      </c>
      <c r="BE37" s="636">
        <f>COUNTIF(BE10:BE33,"S")</f>
        <v>2</v>
      </c>
      <c r="BF37" s="722">
        <f>COUNTIF(BF10:BF33,"S")</f>
        <v>2</v>
      </c>
      <c r="BG37" s="637"/>
      <c r="BH37" s="638"/>
      <c r="BI37" s="334">
        <f t="shared" ref="BI37:CJ37" si="2">COUNTIF(BI10:BI33,"S")</f>
        <v>2</v>
      </c>
      <c r="BJ37" s="793">
        <f t="shared" si="2"/>
        <v>2</v>
      </c>
      <c r="BK37" s="723">
        <f t="shared" si="2"/>
        <v>2</v>
      </c>
      <c r="BL37" s="793">
        <f t="shared" si="2"/>
        <v>2</v>
      </c>
      <c r="BM37" s="724">
        <f t="shared" si="2"/>
        <v>2</v>
      </c>
      <c r="BN37" s="639">
        <f t="shared" si="2"/>
        <v>0</v>
      </c>
      <c r="BO37" s="640">
        <f t="shared" si="2"/>
        <v>0</v>
      </c>
      <c r="BP37" s="334">
        <f t="shared" si="2"/>
        <v>2</v>
      </c>
      <c r="BQ37" s="793">
        <f t="shared" si="2"/>
        <v>2</v>
      </c>
      <c r="BR37" s="723">
        <f t="shared" si="2"/>
        <v>2</v>
      </c>
      <c r="BS37" s="793">
        <f t="shared" si="2"/>
        <v>2</v>
      </c>
      <c r="BT37" s="792">
        <f t="shared" si="2"/>
        <v>2</v>
      </c>
      <c r="BU37" s="639">
        <f t="shared" si="2"/>
        <v>0</v>
      </c>
      <c r="BV37" s="640">
        <f t="shared" si="2"/>
        <v>0</v>
      </c>
      <c r="BW37" s="334">
        <f t="shared" si="2"/>
        <v>2</v>
      </c>
      <c r="BX37" s="793">
        <f t="shared" si="2"/>
        <v>2</v>
      </c>
      <c r="BY37" s="793">
        <f t="shared" si="2"/>
        <v>2</v>
      </c>
      <c r="BZ37" s="793">
        <f t="shared" si="2"/>
        <v>2</v>
      </c>
      <c r="CA37" s="792">
        <f t="shared" si="2"/>
        <v>2</v>
      </c>
      <c r="CB37" s="639">
        <f t="shared" si="2"/>
        <v>0</v>
      </c>
      <c r="CC37" s="640">
        <f t="shared" si="2"/>
        <v>0</v>
      </c>
      <c r="CD37" s="334">
        <f t="shared" si="2"/>
        <v>2</v>
      </c>
      <c r="CE37" s="793">
        <f t="shared" si="2"/>
        <v>2</v>
      </c>
      <c r="CF37" s="793">
        <f t="shared" si="2"/>
        <v>2</v>
      </c>
      <c r="CG37" s="793">
        <f t="shared" si="2"/>
        <v>2</v>
      </c>
      <c r="CH37" s="792">
        <f t="shared" si="2"/>
        <v>2</v>
      </c>
      <c r="CI37" s="639">
        <f t="shared" si="2"/>
        <v>0</v>
      </c>
      <c r="CJ37" s="640">
        <f t="shared" si="2"/>
        <v>0</v>
      </c>
      <c r="CK37" s="641"/>
      <c r="CL37" s="726"/>
      <c r="CM37" s="726"/>
      <c r="CN37" s="726"/>
      <c r="CO37" s="726"/>
      <c r="CP37" s="805" t="s">
        <v>129</v>
      </c>
      <c r="CQ37" s="634"/>
      <c r="CR37" s="634"/>
      <c r="CS37" s="726"/>
      <c r="CT37" s="726"/>
      <c r="CU37" s="634"/>
      <c r="CV37" s="634"/>
      <c r="CW37" s="634"/>
      <c r="CX37" s="634"/>
      <c r="CY37" s="634"/>
    </row>
    <row r="38" spans="1:103" s="642" customFormat="1" ht="18.600000000000001" thickBot="1" x14ac:dyDescent="0.35">
      <c r="D38" s="643" t="s">
        <v>67</v>
      </c>
      <c r="E38" s="644">
        <f>COUNTIF(E10:E33,"X")</f>
        <v>1</v>
      </c>
      <c r="F38" s="645">
        <f>COUNTIF(F10:F33,"X")</f>
        <v>2</v>
      </c>
      <c r="G38" s="645">
        <f>COUNTIF(G10:G33,"X")</f>
        <v>2</v>
      </c>
      <c r="H38" s="645">
        <f>COUNTIF(H10:H33,"X")</f>
        <v>2</v>
      </c>
      <c r="I38" s="646">
        <f>COUNTIF(I10:I33,"X")</f>
        <v>1</v>
      </c>
      <c r="J38" s="647"/>
      <c r="K38" s="648"/>
      <c r="L38" s="644">
        <f>COUNTIF(L10:L33,"X")</f>
        <v>1</v>
      </c>
      <c r="M38" s="645">
        <f>COUNTIF(M10:M33,"X")</f>
        <v>2</v>
      </c>
      <c r="N38" s="645">
        <f>COUNTIF(N10:N33,"X")</f>
        <v>2</v>
      </c>
      <c r="O38" s="645">
        <f>COUNTIF(O10:O33,"X")</f>
        <v>2</v>
      </c>
      <c r="P38" s="646">
        <f>COUNTIF(P10:P33,"X")</f>
        <v>1</v>
      </c>
      <c r="Q38" s="647"/>
      <c r="R38" s="648"/>
      <c r="S38" s="644">
        <f>COUNTIF(S10:S33,"X")</f>
        <v>1</v>
      </c>
      <c r="T38" s="645">
        <f>COUNTIF(T10:T33,"X")</f>
        <v>2</v>
      </c>
      <c r="U38" s="645">
        <f>COUNTIF(U10:U33,"X")</f>
        <v>2</v>
      </c>
      <c r="V38" s="645">
        <f>COUNTIF(V10:V33,"X")</f>
        <v>2</v>
      </c>
      <c r="W38" s="646">
        <f>COUNTIF(W10:W33,"X")</f>
        <v>1</v>
      </c>
      <c r="X38" s="647"/>
      <c r="Y38" s="648"/>
      <c r="Z38" s="644">
        <f>COUNTIF(Z10:Z33,"X")</f>
        <v>0</v>
      </c>
      <c r="AA38" s="645">
        <f>COUNTIF(AA10:AA33,"X")</f>
        <v>1</v>
      </c>
      <c r="AB38" s="645">
        <f>COUNTIF(AB10:AB33,"X")</f>
        <v>2</v>
      </c>
      <c r="AC38" s="645">
        <f>COUNTIF(AC10:AC33,"X")</f>
        <v>2</v>
      </c>
      <c r="AD38" s="646">
        <f>COUNTIF(AD10:AD33,"X")</f>
        <v>1</v>
      </c>
      <c r="AE38" s="647"/>
      <c r="AF38" s="648"/>
      <c r="AG38" s="644">
        <f>COUNTIF(AG10:AG33,"X")</f>
        <v>0</v>
      </c>
      <c r="AH38" s="645">
        <f>COUNTIF(AH10:AH33,"X")</f>
        <v>1</v>
      </c>
      <c r="AI38" s="645">
        <f>COUNTIF(AI10:AI33,"X")</f>
        <v>1</v>
      </c>
      <c r="AJ38" s="645">
        <f>COUNTIF(AJ10:AJ33,"X")</f>
        <v>2</v>
      </c>
      <c r="AK38" s="646">
        <f>COUNTIF(AK10:AK33,"X")</f>
        <v>1</v>
      </c>
      <c r="AL38" s="647"/>
      <c r="AM38" s="648"/>
      <c r="AN38" s="644">
        <f>COUNTIF(AN10:AN33,"X")</f>
        <v>0</v>
      </c>
      <c r="AO38" s="645">
        <f>COUNTIF(AO10:AO33,"X")</f>
        <v>1</v>
      </c>
      <c r="AP38" s="645">
        <f>COUNTIF(AP10:AP33,"X")</f>
        <v>1</v>
      </c>
      <c r="AQ38" s="645">
        <f>COUNTIF(AQ10:AQ33,"X")</f>
        <v>2</v>
      </c>
      <c r="AR38" s="646">
        <f>COUNTIF(AR10:AR33,"X")</f>
        <v>1</v>
      </c>
      <c r="AS38" s="647"/>
      <c r="AT38" s="648"/>
      <c r="AU38" s="644">
        <f>COUNTIF(AU10:AU33,"X")</f>
        <v>1</v>
      </c>
      <c r="AV38" s="645">
        <f>COUNTIF(AV10:AV33,"X")</f>
        <v>2</v>
      </c>
      <c r="AW38" s="645">
        <f>COUNTIF(AW10:AW33,"X")</f>
        <v>2</v>
      </c>
      <c r="AX38" s="645">
        <f>COUNTIF(AX10:AX33,"X")</f>
        <v>2</v>
      </c>
      <c r="AY38" s="646">
        <f>COUNTIF(AY10:AY33,"X")</f>
        <v>1</v>
      </c>
      <c r="AZ38" s="647"/>
      <c r="BA38" s="648"/>
      <c r="BB38" s="644">
        <f>COUNTIF(BB10:BB33,"X")</f>
        <v>1</v>
      </c>
      <c r="BC38" s="645">
        <f>COUNTIF(BC10:BC33,"X")</f>
        <v>2</v>
      </c>
      <c r="BD38" s="645">
        <f>COUNTIF(BD10:BD33,"X")</f>
        <v>2</v>
      </c>
      <c r="BE38" s="645">
        <f>COUNTIF(BE10:BE33,"X")</f>
        <v>2</v>
      </c>
      <c r="BF38" s="646">
        <f>COUNTIF(BF10:BF33,"X")</f>
        <v>1</v>
      </c>
      <c r="BG38" s="649"/>
      <c r="BH38" s="650"/>
      <c r="BI38" s="644">
        <f>COUNTIF(BI10:BI33,"X")</f>
        <v>1</v>
      </c>
      <c r="BJ38" s="645">
        <f>COUNTIF(BJ10:BJ33,"X")</f>
        <v>2</v>
      </c>
      <c r="BK38" s="645">
        <f>COUNTIF(BK10:BK33,"X")</f>
        <v>2</v>
      </c>
      <c r="BL38" s="645">
        <f>COUNTIF(BL10:BL33,"X")</f>
        <v>1</v>
      </c>
      <c r="BM38" s="646">
        <f>COUNTIF(BM10:BM33,"X")</f>
        <v>0</v>
      </c>
      <c r="BN38" s="649"/>
      <c r="BO38" s="650"/>
      <c r="BP38" s="644">
        <f>COUNTIF(BP10:BP33,"X")</f>
        <v>1</v>
      </c>
      <c r="BQ38" s="645">
        <f>COUNTIF(BQ10:BQ33,"X")</f>
        <v>1</v>
      </c>
      <c r="BR38" s="645">
        <f>COUNTIF(BR10:BR33,"X")</f>
        <v>1</v>
      </c>
      <c r="BS38" s="645">
        <f>COUNTIF(BS10:BS33,"X")</f>
        <v>2</v>
      </c>
      <c r="BT38" s="646">
        <f>COUNTIF(BT10:BT33,"X")</f>
        <v>1</v>
      </c>
      <c r="BU38" s="649"/>
      <c r="BV38" s="650"/>
      <c r="BW38" s="644">
        <f>COUNTIF(BW10:BW33,"X")</f>
        <v>2</v>
      </c>
      <c r="BX38" s="645">
        <f>COUNTIF(BX10:BX33,"X")</f>
        <v>1</v>
      </c>
      <c r="BY38" s="645">
        <f>COUNTIF(BY10:BY33,"X")</f>
        <v>2</v>
      </c>
      <c r="BZ38" s="645">
        <f>COUNTIF(BZ10:BZ33,"X")</f>
        <v>2</v>
      </c>
      <c r="CA38" s="646">
        <f>COUNTIF(CA10:CA33,"X")</f>
        <v>1</v>
      </c>
      <c r="CB38" s="649"/>
      <c r="CC38" s="650"/>
      <c r="CD38" s="644">
        <f>COUNTIF(CD10:CD33,"X")</f>
        <v>1</v>
      </c>
      <c r="CE38" s="645">
        <f>COUNTIF(CE10:CE33,"X")</f>
        <v>2</v>
      </c>
      <c r="CF38" s="645">
        <f>COUNTIF(CF10:CF33,"X")</f>
        <v>2</v>
      </c>
      <c r="CG38" s="645">
        <f>COUNTIF(CG10:CG33,"X")</f>
        <v>2</v>
      </c>
      <c r="CH38" s="646">
        <f>COUNTIF(CH10:CH33,"X")</f>
        <v>2</v>
      </c>
      <c r="CI38" s="649"/>
      <c r="CJ38" s="650"/>
      <c r="CK38" s="651"/>
      <c r="CS38" s="634"/>
    </row>
    <row r="39" spans="1:103" s="652" customFormat="1" ht="19.2" thickTop="1" thickBot="1" x14ac:dyDescent="0.4">
      <c r="C39" s="653"/>
      <c r="D39" s="653"/>
      <c r="E39" s="653"/>
      <c r="F39" s="654"/>
      <c r="G39" s="654"/>
      <c r="H39" s="654"/>
      <c r="I39" s="655"/>
      <c r="J39" s="656"/>
      <c r="K39" s="657"/>
      <c r="L39" s="653"/>
      <c r="M39" s="654"/>
      <c r="N39" s="654"/>
      <c r="O39" s="654"/>
      <c r="P39" s="655"/>
      <c r="Q39" s="656"/>
      <c r="R39" s="657"/>
      <c r="S39" s="653"/>
      <c r="T39" s="654"/>
      <c r="U39" s="654"/>
      <c r="V39" s="654"/>
      <c r="W39" s="655"/>
      <c r="X39" s="656"/>
      <c r="Y39" s="657"/>
      <c r="Z39" s="653"/>
      <c r="AA39" s="654"/>
      <c r="AB39" s="654"/>
      <c r="AC39" s="654"/>
      <c r="AD39" s="655"/>
      <c r="AE39" s="656"/>
      <c r="AF39" s="657"/>
      <c r="AG39" s="653"/>
      <c r="AH39" s="654"/>
      <c r="AI39" s="654"/>
      <c r="AJ39" s="654"/>
      <c r="AK39" s="655"/>
      <c r="AL39" s="656"/>
      <c r="AM39" s="657"/>
      <c r="AN39" s="653"/>
      <c r="AO39" s="654"/>
      <c r="AP39" s="654"/>
      <c r="AQ39" s="654"/>
      <c r="AR39" s="655"/>
      <c r="AS39" s="656"/>
      <c r="AT39" s="657"/>
      <c r="AU39" s="653"/>
      <c r="AV39" s="654"/>
      <c r="AW39" s="654"/>
      <c r="AX39" s="654"/>
      <c r="AY39" s="655"/>
      <c r="AZ39" s="656"/>
      <c r="BA39" s="657"/>
      <c r="BB39" s="653"/>
      <c r="BC39" s="654"/>
      <c r="BD39" s="654"/>
      <c r="BE39" s="654"/>
      <c r="BF39" s="554"/>
      <c r="BG39" s="656"/>
      <c r="BH39" s="657"/>
      <c r="BI39" s="658"/>
      <c r="BJ39" s="654"/>
      <c r="BK39" s="654"/>
      <c r="BL39" s="654"/>
      <c r="BM39" s="554"/>
      <c r="BN39" s="656"/>
      <c r="BO39" s="657"/>
      <c r="BP39" s="658"/>
      <c r="BQ39" s="654"/>
      <c r="BR39" s="654"/>
      <c r="BS39" s="654"/>
      <c r="BT39" s="554"/>
      <c r="BU39" s="656"/>
      <c r="BV39" s="657"/>
      <c r="BW39" s="658"/>
      <c r="BX39" s="654"/>
      <c r="BY39" s="654"/>
      <c r="BZ39" s="654"/>
      <c r="CA39" s="554"/>
      <c r="CB39" s="656"/>
      <c r="CC39" s="657"/>
      <c r="CD39" s="658"/>
      <c r="CE39" s="654"/>
      <c r="CF39" s="654"/>
      <c r="CG39" s="654"/>
      <c r="CH39" s="554"/>
      <c r="CI39" s="659"/>
      <c r="CJ39" s="660"/>
      <c r="CK39" s="661"/>
      <c r="CL39" s="729"/>
      <c r="CM39" s="526"/>
      <c r="CN39" s="632"/>
      <c r="CO39" s="632"/>
      <c r="CP39" s="834" t="s">
        <v>132</v>
      </c>
      <c r="CS39" s="634"/>
    </row>
    <row r="40" spans="1:103" s="729" customFormat="1" ht="18" x14ac:dyDescent="0.3">
      <c r="C40" s="284">
        <v>4</v>
      </c>
      <c r="D40" s="194" t="s">
        <v>48</v>
      </c>
      <c r="E40" s="194"/>
      <c r="F40" s="424"/>
      <c r="G40" s="424"/>
      <c r="H40" s="424"/>
      <c r="I40" s="662"/>
      <c r="J40" s="663">
        <f>COUNTIF(J10:J33,"Mw")</f>
        <v>4</v>
      </c>
      <c r="K40" s="664">
        <f>COUNTIF(K10:K33,"Mw")</f>
        <v>4</v>
      </c>
      <c r="L40" s="194"/>
      <c r="M40" s="424"/>
      <c r="N40" s="424"/>
      <c r="O40" s="424"/>
      <c r="P40" s="662"/>
      <c r="Q40" s="663">
        <f>COUNTIF(Q10:Q33,"Mw")</f>
        <v>4</v>
      </c>
      <c r="R40" s="664">
        <f>COUNTIF(R10:R33,"Mw")</f>
        <v>4</v>
      </c>
      <c r="S40" s="194"/>
      <c r="T40" s="424"/>
      <c r="U40" s="424"/>
      <c r="V40" s="424"/>
      <c r="W40" s="662"/>
      <c r="X40" s="663">
        <f>COUNTIF(X10:X33,"Mw")</f>
        <v>4</v>
      </c>
      <c r="Y40" s="664">
        <f>COUNTIF(Y10:Y33,"Mw")</f>
        <v>4</v>
      </c>
      <c r="Z40" s="194"/>
      <c r="AA40" s="424"/>
      <c r="AB40" s="424"/>
      <c r="AC40" s="424"/>
      <c r="AD40" s="662"/>
      <c r="AE40" s="663">
        <f>COUNTIF(AE10:AE33,"Mw")</f>
        <v>4</v>
      </c>
      <c r="AF40" s="664">
        <f>COUNTIF(AF10:AF33,"Mw")</f>
        <v>4</v>
      </c>
      <c r="AG40" s="194"/>
      <c r="AH40" s="424"/>
      <c r="AI40" s="424"/>
      <c r="AJ40" s="424"/>
      <c r="AK40" s="662"/>
      <c r="AL40" s="663">
        <f>COUNTIF(AL10:AL33,"Mw")</f>
        <v>4</v>
      </c>
      <c r="AM40" s="664">
        <f>COUNTIF(AM10:AM33,"Mw")</f>
        <v>4</v>
      </c>
      <c r="AN40" s="194"/>
      <c r="AO40" s="424"/>
      <c r="AP40" s="424"/>
      <c r="AQ40" s="424"/>
      <c r="AR40" s="662"/>
      <c r="AS40" s="663">
        <f>COUNTIF(AS10:AS33,"Mw")</f>
        <v>4</v>
      </c>
      <c r="AT40" s="664">
        <f>COUNTIF(AT10:AT33,"Mw")</f>
        <v>4</v>
      </c>
      <c r="AU40" s="194"/>
      <c r="AV40" s="424"/>
      <c r="AW40" s="424"/>
      <c r="AX40" s="424"/>
      <c r="AY40" s="662"/>
      <c r="AZ40" s="663">
        <f>COUNTIF(AZ10:AZ33,"Mw")</f>
        <v>4</v>
      </c>
      <c r="BA40" s="664">
        <f>COUNTIF(BA10:BA33,"Mw")</f>
        <v>4</v>
      </c>
      <c r="BB40" s="194"/>
      <c r="BC40" s="424"/>
      <c r="BD40" s="424"/>
      <c r="BE40" s="424"/>
      <c r="BF40" s="665"/>
      <c r="BG40" s="663">
        <f>COUNTIF(BG10:BG33,"Mw")</f>
        <v>4</v>
      </c>
      <c r="BH40" s="664">
        <f>COUNTIF(BH10:BH33,"Mw")</f>
        <v>4</v>
      </c>
      <c r="BI40" s="666"/>
      <c r="BJ40" s="424"/>
      <c r="BK40" s="424"/>
      <c r="BL40" s="424"/>
      <c r="BM40" s="665"/>
      <c r="BN40" s="663">
        <f>COUNTIF(BN10:BN33,"Mw")</f>
        <v>4</v>
      </c>
      <c r="BO40" s="664">
        <f>COUNTIF(BO10:BO33,"Mw")</f>
        <v>4</v>
      </c>
      <c r="BP40" s="666"/>
      <c r="BQ40" s="424"/>
      <c r="BR40" s="424"/>
      <c r="BS40" s="424"/>
      <c r="BT40" s="665"/>
      <c r="BU40" s="663">
        <f>COUNTIF(BU10:BU33,"Mw")</f>
        <v>4</v>
      </c>
      <c r="BV40" s="664">
        <f>COUNTIF(BV10:BV33,"Mw")</f>
        <v>4</v>
      </c>
      <c r="BW40" s="666"/>
      <c r="BX40" s="424"/>
      <c r="BY40" s="424"/>
      <c r="BZ40" s="424"/>
      <c r="CA40" s="665"/>
      <c r="CB40" s="663">
        <f>COUNTIF(CB10:CB33,"Mw")</f>
        <v>4</v>
      </c>
      <c r="CC40" s="664">
        <f>COUNTIF(CC10:CC33,"Mw")</f>
        <v>4</v>
      </c>
      <c r="CD40" s="666"/>
      <c r="CE40" s="424"/>
      <c r="CF40" s="424"/>
      <c r="CG40" s="424"/>
      <c r="CH40" s="665"/>
      <c r="CI40" s="667">
        <f>COUNTIF(CI10:CI33,"Mw")</f>
        <v>4</v>
      </c>
      <c r="CJ40" s="668">
        <f>COUNTIF(CJ10:CJ33,"Mw")</f>
        <v>4</v>
      </c>
      <c r="CK40" s="727"/>
      <c r="CM40" s="526"/>
      <c r="CN40" s="632"/>
      <c r="CO40" s="632"/>
      <c r="CP40" s="633"/>
      <c r="CS40" s="634"/>
      <c r="CT40" s="652"/>
    </row>
    <row r="41" spans="1:103" s="634" customFormat="1" ht="18.600000000000001" thickBot="1" x14ac:dyDescent="0.35">
      <c r="C41" s="669">
        <v>2</v>
      </c>
      <c r="D41" s="334" t="s">
        <v>50</v>
      </c>
      <c r="E41" s="334"/>
      <c r="F41" s="793"/>
      <c r="G41" s="793"/>
      <c r="H41" s="793"/>
      <c r="I41" s="792"/>
      <c r="J41" s="639">
        <f>COUNTIF(J10:J33,"Sw")</f>
        <v>2</v>
      </c>
      <c r="K41" s="670">
        <f>COUNTIF(K10:K33,"Sw")</f>
        <v>2</v>
      </c>
      <c r="L41" s="334"/>
      <c r="M41" s="793"/>
      <c r="N41" s="793"/>
      <c r="O41" s="793"/>
      <c r="P41" s="792"/>
      <c r="Q41" s="670">
        <f>COUNTIF(Q10:Q33,"Sw")</f>
        <v>2</v>
      </c>
      <c r="R41" s="670">
        <f>COUNTIF(R10:R33,"Sw")</f>
        <v>2</v>
      </c>
      <c r="S41" s="334"/>
      <c r="T41" s="793"/>
      <c r="U41" s="793"/>
      <c r="V41" s="793"/>
      <c r="W41" s="792"/>
      <c r="X41" s="670">
        <f>COUNTIF(X10:X33,"Sw")</f>
        <v>2</v>
      </c>
      <c r="Y41" s="670">
        <f>COUNTIF(Y10:Y33,"Sw")</f>
        <v>2</v>
      </c>
      <c r="Z41" s="334"/>
      <c r="AA41" s="793"/>
      <c r="AB41" s="793"/>
      <c r="AC41" s="793"/>
      <c r="AD41" s="792"/>
      <c r="AE41" s="670">
        <f>COUNTIF(AE10:AE33,"Sw")</f>
        <v>2</v>
      </c>
      <c r="AF41" s="670">
        <f>COUNTIF(AF10:AF33,"Sw")</f>
        <v>2</v>
      </c>
      <c r="AG41" s="334"/>
      <c r="AH41" s="793"/>
      <c r="AI41" s="793"/>
      <c r="AJ41" s="793"/>
      <c r="AK41" s="792"/>
      <c r="AL41" s="670">
        <f>COUNTIF(AL10:AL33,"Sw")</f>
        <v>2</v>
      </c>
      <c r="AM41" s="670">
        <f>COUNTIF(AM10:AM33,"Sw")</f>
        <v>2</v>
      </c>
      <c r="AN41" s="334"/>
      <c r="AO41" s="793"/>
      <c r="AP41" s="793"/>
      <c r="AQ41" s="793"/>
      <c r="AR41" s="792"/>
      <c r="AS41" s="670">
        <f>COUNTIF(AS10:AS33,"Sw")</f>
        <v>2</v>
      </c>
      <c r="AT41" s="670">
        <f>COUNTIF(AT10:AT33,"Sw")</f>
        <v>2</v>
      </c>
      <c r="AU41" s="334"/>
      <c r="AV41" s="793"/>
      <c r="AW41" s="793"/>
      <c r="AX41" s="793"/>
      <c r="AY41" s="792"/>
      <c r="AZ41" s="670">
        <f>COUNTIF(AZ10:AZ33,"Sw")</f>
        <v>2</v>
      </c>
      <c r="BA41" s="670">
        <f>COUNTIF(BA10:BA33,"Sw")</f>
        <v>2</v>
      </c>
      <c r="BB41" s="334"/>
      <c r="BC41" s="793"/>
      <c r="BD41" s="793"/>
      <c r="BE41" s="793"/>
      <c r="BF41" s="671"/>
      <c r="BG41" s="639">
        <f>COUNTIF(BG10:BG33,"Sw")</f>
        <v>2</v>
      </c>
      <c r="BH41" s="640">
        <f>COUNTIF(BH10:BH33,"Sw")</f>
        <v>2</v>
      </c>
      <c r="BI41" s="672"/>
      <c r="BJ41" s="793"/>
      <c r="BK41" s="793"/>
      <c r="BL41" s="793"/>
      <c r="BM41" s="671"/>
      <c r="BN41" s="639">
        <f>COUNTIF(BN10:BN33,"Sw")</f>
        <v>2</v>
      </c>
      <c r="BO41" s="640">
        <f>COUNTIF(BO10:BO33,"Sw")</f>
        <v>2</v>
      </c>
      <c r="BP41" s="672"/>
      <c r="BQ41" s="793"/>
      <c r="BR41" s="793"/>
      <c r="BS41" s="793"/>
      <c r="BT41" s="671"/>
      <c r="BU41" s="639">
        <f>COUNTIF(BU10:BU33,"Sw")</f>
        <v>2</v>
      </c>
      <c r="BV41" s="640">
        <f>COUNTIF(BV10:BV33,"Sw")</f>
        <v>2</v>
      </c>
      <c r="BW41" s="672"/>
      <c r="BX41" s="793"/>
      <c r="BY41" s="793"/>
      <c r="BZ41" s="793"/>
      <c r="CA41" s="671"/>
      <c r="CB41" s="639">
        <f>COUNTIF(CB10:CB33,"Sw")</f>
        <v>2</v>
      </c>
      <c r="CC41" s="640">
        <f>COUNTIF(CC10:CC33,"Sw")</f>
        <v>2</v>
      </c>
      <c r="CD41" s="672"/>
      <c r="CE41" s="793"/>
      <c r="CF41" s="793"/>
      <c r="CG41" s="793"/>
      <c r="CH41" s="671"/>
      <c r="CI41" s="639">
        <f>COUNTIF(CI10:CI33,"Sw")</f>
        <v>2</v>
      </c>
      <c r="CJ41" s="640">
        <f>COUNTIF(CJ10:CJ33,"Sw")</f>
        <v>2</v>
      </c>
      <c r="CK41" s="641"/>
    </row>
    <row r="42" spans="1:103" x14ac:dyDescent="0.3">
      <c r="CP42" s="726"/>
    </row>
    <row r="43" spans="1:103" ht="15" thickBot="1" x14ac:dyDescent="0.35">
      <c r="CP43" s="726"/>
    </row>
    <row r="44" spans="1:103" ht="18.600000000000001" thickBot="1" x14ac:dyDescent="0.35">
      <c r="A44" s="161" t="s">
        <v>5</v>
      </c>
      <c r="B44" s="162" t="s">
        <v>60</v>
      </c>
      <c r="C44" s="163" t="s">
        <v>61</v>
      </c>
      <c r="D44" s="808">
        <v>1</v>
      </c>
      <c r="E44" s="809">
        <v>0.8</v>
      </c>
      <c r="F44" s="809">
        <v>0.5</v>
      </c>
      <c r="BQ44" s="673"/>
      <c r="CP44" s="726"/>
    </row>
    <row r="45" spans="1:103" ht="18.600000000000001" thickBot="1" x14ac:dyDescent="0.35">
      <c r="A45" s="57"/>
      <c r="B45" s="56"/>
      <c r="C45" s="169"/>
      <c r="D45" s="170">
        <v>9</v>
      </c>
      <c r="E45" s="171">
        <v>1</v>
      </c>
      <c r="F45" s="172">
        <v>1</v>
      </c>
      <c r="CP45" s="726"/>
    </row>
    <row r="46" spans="1:103" ht="18" x14ac:dyDescent="0.3">
      <c r="A46" s="179" t="s">
        <v>28</v>
      </c>
      <c r="B46" s="180">
        <v>7.5</v>
      </c>
      <c r="C46" s="181">
        <v>4</v>
      </c>
      <c r="D46" s="182">
        <v>24</v>
      </c>
      <c r="E46" s="179">
        <v>20</v>
      </c>
      <c r="F46" s="114">
        <v>10</v>
      </c>
      <c r="CP46" s="725"/>
    </row>
    <row r="47" spans="1:103" ht="18" x14ac:dyDescent="0.3">
      <c r="A47" s="117"/>
      <c r="B47" s="192"/>
      <c r="C47" s="66"/>
      <c r="D47" s="193"/>
      <c r="E47" s="194"/>
      <c r="F47" s="194"/>
    </row>
    <row r="48" spans="1:103" ht="18" x14ac:dyDescent="0.3">
      <c r="A48" s="202"/>
      <c r="B48" s="203"/>
      <c r="C48" s="204"/>
      <c r="D48" s="205"/>
      <c r="E48" s="202"/>
      <c r="F48" s="202"/>
    </row>
    <row r="49" spans="1:6" ht="18" x14ac:dyDescent="0.3">
      <c r="A49" s="213" t="s">
        <v>40</v>
      </c>
      <c r="B49" s="214">
        <v>7.5</v>
      </c>
      <c r="C49" s="215">
        <v>2</v>
      </c>
      <c r="D49" s="216">
        <v>12</v>
      </c>
      <c r="E49" s="217">
        <v>9</v>
      </c>
      <c r="F49" s="217">
        <v>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FB6FF"/>
  </sheetPr>
  <dimension ref="A1:AJ22"/>
  <sheetViews>
    <sheetView zoomScale="60" zoomScaleNormal="60" workbookViewId="0">
      <selection activeCell="F28" sqref="F28"/>
    </sheetView>
  </sheetViews>
  <sheetFormatPr baseColWidth="10" defaultColWidth="8.88671875" defaultRowHeight="14.4" x14ac:dyDescent="0.3"/>
  <cols>
    <col min="1" max="2" width="10.44140625"/>
    <col min="3" max="3" width="13.6640625"/>
    <col min="4" max="23" width="10.44140625"/>
    <col min="24" max="24" width="11.21875"/>
    <col min="25" max="25" width="17.21875"/>
    <col min="26" max="27" width="19.21875"/>
    <col min="28" max="31" width="11.21875"/>
    <col min="32" max="32" width="12.44140625"/>
    <col min="33" max="33" width="11.21875"/>
    <col min="34" max="34" width="19.21875"/>
    <col min="35" max="35" width="10.44140625"/>
    <col min="36" max="36" width="50.109375"/>
    <col min="37" max="1025" width="10.44140625"/>
  </cols>
  <sheetData>
    <row r="1" spans="1:36" ht="18" x14ac:dyDescent="0.35">
      <c r="A1" s="14" t="s">
        <v>0</v>
      </c>
      <c r="B1" s="14"/>
      <c r="G1" s="15" t="s">
        <v>1</v>
      </c>
    </row>
    <row r="2" spans="1:36" ht="19.8" x14ac:dyDescent="0.4">
      <c r="A2" s="14" t="s">
        <v>2</v>
      </c>
      <c r="B2" s="14"/>
      <c r="G2" s="15" t="s">
        <v>3</v>
      </c>
      <c r="O2" s="794" t="s">
        <v>51</v>
      </c>
      <c r="P2" s="795"/>
    </row>
    <row r="4" spans="1:36" ht="58.2" customHeight="1" x14ac:dyDescent="0.3">
      <c r="E4" s="17" t="s">
        <v>5</v>
      </c>
      <c r="F4" s="18" t="s">
        <v>6</v>
      </c>
      <c r="G4" s="13" t="s">
        <v>7</v>
      </c>
      <c r="H4" s="13"/>
      <c r="I4" s="13"/>
      <c r="J4" s="13"/>
      <c r="K4" s="13"/>
      <c r="L4" s="13"/>
      <c r="M4" s="13"/>
      <c r="N4" s="13"/>
      <c r="O4" s="13"/>
      <c r="P4" s="19" t="s">
        <v>8</v>
      </c>
      <c r="Q4" s="19" t="s">
        <v>9</v>
      </c>
      <c r="R4" s="19" t="s">
        <v>10</v>
      </c>
      <c r="S4" s="19" t="s">
        <v>11</v>
      </c>
      <c r="T4" s="20" t="s">
        <v>12</v>
      </c>
      <c r="U4" s="19" t="s">
        <v>6</v>
      </c>
      <c r="V4" s="20" t="s">
        <v>10</v>
      </c>
      <c r="W4" s="21" t="s">
        <v>11</v>
      </c>
      <c r="X4" s="22" t="s">
        <v>13</v>
      </c>
      <c r="Y4" s="22" t="s">
        <v>14</v>
      </c>
      <c r="Z4" s="22" t="s">
        <v>15</v>
      </c>
      <c r="AA4" s="22" t="s">
        <v>16</v>
      </c>
      <c r="AB4" s="22" t="s">
        <v>17</v>
      </c>
      <c r="AC4" s="22" t="s">
        <v>18</v>
      </c>
      <c r="AD4" s="22" t="s">
        <v>19</v>
      </c>
      <c r="AE4" s="22" t="s">
        <v>20</v>
      </c>
      <c r="AF4" s="22" t="s">
        <v>21</v>
      </c>
      <c r="AG4" s="22" t="s">
        <v>22</v>
      </c>
      <c r="AH4" s="22" t="s">
        <v>23</v>
      </c>
      <c r="AI4" s="23" t="s">
        <v>24</v>
      </c>
      <c r="AJ4" s="24" t="s">
        <v>25</v>
      </c>
    </row>
    <row r="5" spans="1:36" ht="23.4" x14ac:dyDescent="0.3">
      <c r="C5" s="25" t="s">
        <v>26</v>
      </c>
      <c r="D5" s="26" t="s">
        <v>27</v>
      </c>
      <c r="E5" s="27" t="s">
        <v>28</v>
      </c>
      <c r="F5" s="28">
        <v>4</v>
      </c>
      <c r="G5" s="28" t="s">
        <v>29</v>
      </c>
      <c r="H5" s="28" t="s">
        <v>30</v>
      </c>
      <c r="I5" s="28"/>
      <c r="J5" s="28" t="s">
        <v>31</v>
      </c>
      <c r="K5" s="28"/>
      <c r="L5" s="28" t="s">
        <v>30</v>
      </c>
      <c r="M5" s="28" t="s">
        <v>32</v>
      </c>
      <c r="N5" s="28"/>
      <c r="O5" s="29"/>
      <c r="P5" s="30" t="s">
        <v>33</v>
      </c>
      <c r="Q5" s="30">
        <v>7.5</v>
      </c>
      <c r="R5" s="30">
        <f>F5*Q5</f>
        <v>30</v>
      </c>
      <c r="S5" s="31">
        <f>R5+R9+R7+R11+R13+R15</f>
        <v>45</v>
      </c>
      <c r="T5" s="32" t="s">
        <v>34</v>
      </c>
      <c r="U5" s="30">
        <v>4</v>
      </c>
      <c r="V5" s="33">
        <f>U5*Q5</f>
        <v>30</v>
      </c>
      <c r="W5" s="28">
        <f>V5+V7+V9+V11+V13+V15</f>
        <v>45</v>
      </c>
      <c r="X5" s="34">
        <f>(W5*5)+(W17*2)</f>
        <v>315</v>
      </c>
      <c r="Y5" s="35">
        <f>X5*52/1547</f>
        <v>10.588235294117647</v>
      </c>
      <c r="Z5" s="34">
        <f>X5*52/1820</f>
        <v>9</v>
      </c>
      <c r="AA5" s="34">
        <f>Y5-Z5</f>
        <v>1.5882352941176467</v>
      </c>
      <c r="AB5" s="34">
        <f>(U17+U19)*2</f>
        <v>12</v>
      </c>
      <c r="AC5" s="34">
        <v>9</v>
      </c>
      <c r="AD5" s="34">
        <v>1</v>
      </c>
      <c r="AE5" s="34">
        <f>AC5+AC6+AC7+AC8</f>
        <v>11</v>
      </c>
      <c r="AF5" s="34">
        <f>(AC5*AD5)+(AC6*AD6)+(AC7*AD7)+(AC8*AD8)</f>
        <v>10.3</v>
      </c>
      <c r="AG5" s="36">
        <f>AE5-AB5</f>
        <v>-1</v>
      </c>
      <c r="AH5" s="34">
        <f>AF5-Z5</f>
        <v>1.3000000000000007</v>
      </c>
      <c r="AI5" s="37" t="s">
        <v>35</v>
      </c>
      <c r="AJ5" s="38" t="s">
        <v>36</v>
      </c>
    </row>
    <row r="6" spans="1:36" ht="23.4" x14ac:dyDescent="0.3">
      <c r="C6" s="39"/>
      <c r="D6" s="40"/>
      <c r="E6" s="41"/>
      <c r="F6" s="42"/>
      <c r="G6" s="42"/>
      <c r="H6" s="42"/>
      <c r="I6" s="42"/>
      <c r="J6" s="42"/>
      <c r="K6" s="42"/>
      <c r="L6" s="42"/>
      <c r="M6" s="42"/>
      <c r="N6" s="42"/>
      <c r="O6" s="43"/>
      <c r="P6" s="44"/>
      <c r="Q6" s="44"/>
      <c r="R6" s="44"/>
      <c r="S6" s="45"/>
      <c r="T6" s="46">
        <v>7.5</v>
      </c>
      <c r="U6" s="47"/>
      <c r="V6" s="45"/>
      <c r="W6" s="42"/>
      <c r="X6" s="48"/>
      <c r="Y6" s="49"/>
      <c r="Z6" s="48"/>
      <c r="AA6" s="48"/>
      <c r="AB6" s="48"/>
      <c r="AC6" s="48">
        <v>1</v>
      </c>
      <c r="AD6" s="48">
        <v>0.8</v>
      </c>
      <c r="AE6" s="48"/>
      <c r="AF6" s="48"/>
      <c r="AG6" s="50"/>
      <c r="AH6" s="48"/>
      <c r="AI6" s="51"/>
      <c r="AJ6" s="52" t="s">
        <v>37</v>
      </c>
    </row>
    <row r="7" spans="1:36" ht="23.4" x14ac:dyDescent="0.3">
      <c r="C7" s="39"/>
      <c r="D7" s="40"/>
      <c r="E7" s="53"/>
      <c r="F7" s="54"/>
      <c r="G7" s="54"/>
      <c r="H7" s="54"/>
      <c r="I7" s="54"/>
      <c r="J7" s="54"/>
      <c r="K7" s="54"/>
      <c r="L7" s="54"/>
      <c r="M7" s="54"/>
      <c r="N7" s="54"/>
      <c r="O7" s="55"/>
      <c r="P7" s="56"/>
      <c r="Q7" s="56"/>
      <c r="R7" s="56"/>
      <c r="S7" s="45"/>
      <c r="T7" s="57"/>
      <c r="U7" s="56"/>
      <c r="V7" s="58"/>
      <c r="W7" s="42"/>
      <c r="X7" s="48"/>
      <c r="Y7" s="48"/>
      <c r="Z7" s="48" t="s">
        <v>38</v>
      </c>
      <c r="AA7" s="48"/>
      <c r="AB7" s="48"/>
      <c r="AC7" s="59">
        <v>1</v>
      </c>
      <c r="AD7" s="48">
        <v>0.5</v>
      </c>
      <c r="AE7" s="48"/>
      <c r="AF7" s="48"/>
      <c r="AG7" s="50"/>
      <c r="AH7" s="48"/>
      <c r="AI7" s="51"/>
      <c r="AJ7" s="52">
        <f>AF5*5*7*3</f>
        <v>1081.5</v>
      </c>
    </row>
    <row r="8" spans="1:36" ht="23.4" x14ac:dyDescent="0.3">
      <c r="C8" s="39"/>
      <c r="D8" s="40"/>
      <c r="E8" s="60"/>
      <c r="F8" s="61"/>
      <c r="G8" s="61"/>
      <c r="H8" s="61"/>
      <c r="I8" s="61"/>
      <c r="J8" s="61"/>
      <c r="K8" s="61"/>
      <c r="L8" s="61"/>
      <c r="M8" s="61"/>
      <c r="N8" s="61"/>
      <c r="O8" s="62"/>
      <c r="P8" s="63"/>
      <c r="Q8" s="63"/>
      <c r="R8" s="63"/>
      <c r="S8" s="64"/>
      <c r="T8" s="65"/>
      <c r="U8" s="63"/>
      <c r="V8" s="66"/>
      <c r="W8" s="42"/>
      <c r="X8" s="48"/>
      <c r="Y8" s="48"/>
      <c r="Z8" s="48"/>
      <c r="AA8" s="48"/>
      <c r="AB8" s="48"/>
      <c r="AC8" s="59"/>
      <c r="AD8" s="48"/>
      <c r="AE8" s="48"/>
      <c r="AF8" s="48"/>
      <c r="AG8" s="50"/>
      <c r="AH8" s="48"/>
      <c r="AI8" s="51"/>
      <c r="AJ8" s="52" t="s">
        <v>39</v>
      </c>
    </row>
    <row r="9" spans="1:36" ht="23.4" x14ac:dyDescent="0.3">
      <c r="C9" s="39"/>
      <c r="D9" s="40"/>
      <c r="E9" s="67" t="s">
        <v>40</v>
      </c>
      <c r="F9" s="68">
        <v>2</v>
      </c>
      <c r="G9" s="68" t="s">
        <v>41</v>
      </c>
      <c r="H9" s="68" t="s">
        <v>30</v>
      </c>
      <c r="I9" s="68" t="s">
        <v>42</v>
      </c>
      <c r="J9" s="68"/>
      <c r="K9" s="68"/>
      <c r="L9" s="68"/>
      <c r="M9" s="68"/>
      <c r="N9" s="68"/>
      <c r="O9" s="69"/>
      <c r="P9" s="70" t="s">
        <v>33</v>
      </c>
      <c r="Q9" s="70">
        <v>7.5</v>
      </c>
      <c r="R9" s="70">
        <f>F9*Q9</f>
        <v>15</v>
      </c>
      <c r="S9" s="71"/>
      <c r="T9" s="72" t="s">
        <v>40</v>
      </c>
      <c r="U9" s="73">
        <v>2</v>
      </c>
      <c r="V9" s="74">
        <f>U9*T10</f>
        <v>15</v>
      </c>
      <c r="W9" s="42"/>
      <c r="X9" s="48"/>
      <c r="Y9" s="49"/>
      <c r="Z9" s="48"/>
      <c r="AA9" s="48"/>
      <c r="AB9" s="48"/>
      <c r="AC9" s="48"/>
      <c r="AD9" s="48"/>
      <c r="AE9" s="48"/>
      <c r="AF9" s="48"/>
      <c r="AG9" s="50"/>
      <c r="AH9" s="48"/>
      <c r="AI9" s="51"/>
      <c r="AJ9" s="52">
        <f>AF5-Z5</f>
        <v>1.3000000000000007</v>
      </c>
    </row>
    <row r="10" spans="1:36" ht="23.4" x14ac:dyDescent="0.3">
      <c r="C10" s="39"/>
      <c r="D10" s="40"/>
      <c r="E10" s="67"/>
      <c r="F10" s="68"/>
      <c r="G10" s="68"/>
      <c r="H10" s="68"/>
      <c r="I10" s="68"/>
      <c r="J10" s="68"/>
      <c r="K10" s="68"/>
      <c r="L10" s="68"/>
      <c r="M10" s="68"/>
      <c r="N10" s="68"/>
      <c r="O10" s="69"/>
      <c r="P10" s="75"/>
      <c r="Q10" s="75"/>
      <c r="R10" s="75"/>
      <c r="S10" s="64"/>
      <c r="T10" s="72">
        <v>7.5</v>
      </c>
      <c r="U10" s="73"/>
      <c r="V10" s="74"/>
      <c r="W10" s="42"/>
      <c r="X10" s="48"/>
      <c r="Y10" s="49"/>
      <c r="Z10" s="48"/>
      <c r="AA10" s="48"/>
      <c r="AB10" s="48"/>
      <c r="AC10" s="48"/>
      <c r="AD10" s="48"/>
      <c r="AE10" s="48"/>
      <c r="AF10" s="48"/>
      <c r="AG10" s="50"/>
      <c r="AH10" s="48"/>
      <c r="AI10" s="51"/>
      <c r="AJ10" s="52" t="s">
        <v>43</v>
      </c>
    </row>
    <row r="11" spans="1:36" ht="23.4" x14ac:dyDescent="0.3">
      <c r="C11" s="39"/>
      <c r="D11" s="40"/>
      <c r="E11" s="76"/>
      <c r="F11" s="77"/>
      <c r="G11" s="77"/>
      <c r="H11" s="77"/>
      <c r="I11" s="77"/>
      <c r="J11" s="77"/>
      <c r="K11" s="77"/>
      <c r="L11" s="77"/>
      <c r="M11" s="77"/>
      <c r="N11" s="77"/>
      <c r="O11" s="78"/>
      <c r="P11" s="79"/>
      <c r="Q11" s="79"/>
      <c r="R11" s="79"/>
      <c r="S11" s="80"/>
      <c r="T11" s="81"/>
      <c r="U11" s="79"/>
      <c r="V11" s="82"/>
      <c r="W11" s="42"/>
      <c r="X11" s="48"/>
      <c r="Y11" s="49"/>
      <c r="Z11" s="48"/>
      <c r="AA11" s="48"/>
      <c r="AB11" s="48"/>
      <c r="AC11" s="48"/>
      <c r="AD11" s="48"/>
      <c r="AE11" s="48"/>
      <c r="AF11" s="48"/>
      <c r="AG11" s="50"/>
      <c r="AH11" s="48"/>
      <c r="AI11" s="51"/>
      <c r="AJ11" s="52">
        <f>AJ9*1820/52*10</f>
        <v>455.00000000000028</v>
      </c>
    </row>
    <row r="12" spans="1:36" ht="23.4" x14ac:dyDescent="0.3">
      <c r="C12" s="39"/>
      <c r="D12" s="40"/>
      <c r="E12" s="83"/>
      <c r="F12" s="84"/>
      <c r="G12" s="84"/>
      <c r="H12" s="84"/>
      <c r="I12" s="84"/>
      <c r="J12" s="84"/>
      <c r="K12" s="84"/>
      <c r="L12" s="84"/>
      <c r="M12" s="84"/>
      <c r="N12" s="84"/>
      <c r="O12" s="85"/>
      <c r="P12" s="86"/>
      <c r="Q12" s="86"/>
      <c r="R12" s="86"/>
      <c r="S12" s="64"/>
      <c r="T12" s="87"/>
      <c r="U12" s="86"/>
      <c r="V12" s="88"/>
      <c r="W12" s="42"/>
      <c r="X12" s="48"/>
      <c r="Y12" s="49"/>
      <c r="Z12" s="48"/>
      <c r="AA12" s="48"/>
      <c r="AB12" s="48"/>
      <c r="AC12" s="48" t="s">
        <v>52</v>
      </c>
      <c r="AD12" s="48"/>
      <c r="AE12" s="48"/>
      <c r="AF12" s="48"/>
      <c r="AG12" s="50"/>
      <c r="AH12" s="48"/>
      <c r="AI12" s="51"/>
      <c r="AJ12" s="52" t="s">
        <v>44</v>
      </c>
    </row>
    <row r="13" spans="1:36" ht="23.4" x14ac:dyDescent="0.3">
      <c r="C13" s="39"/>
      <c r="D13" s="40"/>
      <c r="E13" s="89"/>
      <c r="F13" s="90"/>
      <c r="G13" s="90"/>
      <c r="H13" s="90"/>
      <c r="I13" s="90"/>
      <c r="J13" s="90"/>
      <c r="K13" s="90"/>
      <c r="L13" s="90"/>
      <c r="M13" s="90"/>
      <c r="N13" s="90"/>
      <c r="O13" s="91"/>
      <c r="P13" s="92"/>
      <c r="Q13" s="92"/>
      <c r="R13" s="92"/>
      <c r="S13" s="93"/>
      <c r="T13" s="94"/>
      <c r="U13" s="92"/>
      <c r="V13" s="95"/>
      <c r="W13" s="42"/>
      <c r="X13" s="48"/>
      <c r="Y13" s="49"/>
      <c r="Z13" s="48"/>
      <c r="AA13" s="48"/>
      <c r="AB13" s="48"/>
      <c r="AC13" s="48"/>
      <c r="AD13" s="48"/>
      <c r="AE13" s="48"/>
      <c r="AF13" s="48"/>
      <c r="AG13" s="50"/>
      <c r="AH13" s="48"/>
      <c r="AI13" s="51"/>
      <c r="AJ13" s="52">
        <f>AJ7-AJ11</f>
        <v>626.49999999999977</v>
      </c>
    </row>
    <row r="14" spans="1:36" ht="23.4" x14ac:dyDescent="0.3">
      <c r="C14" s="39"/>
      <c r="D14" s="40"/>
      <c r="E14" s="89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6"/>
      <c r="Q14" s="96"/>
      <c r="R14" s="96"/>
      <c r="S14" s="93"/>
      <c r="T14" s="97"/>
      <c r="U14" s="96"/>
      <c r="V14" s="98"/>
      <c r="W14" s="42"/>
      <c r="X14" s="48"/>
      <c r="Y14" s="49"/>
      <c r="Z14" s="48"/>
      <c r="AA14" s="48"/>
      <c r="AB14" s="48"/>
      <c r="AC14" s="48"/>
      <c r="AD14" s="48"/>
      <c r="AE14" s="48"/>
      <c r="AF14" s="48"/>
      <c r="AG14" s="50"/>
      <c r="AH14" s="48"/>
      <c r="AI14" s="51"/>
      <c r="AJ14" s="52" t="s">
        <v>45</v>
      </c>
    </row>
    <row r="15" spans="1:36" ht="23.4" x14ac:dyDescent="0.3">
      <c r="C15" s="39"/>
      <c r="D15" s="40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1"/>
      <c r="P15" s="92"/>
      <c r="Q15" s="92"/>
      <c r="R15" s="92"/>
      <c r="S15" s="93"/>
      <c r="T15" s="102"/>
      <c r="U15" s="103"/>
      <c r="V15" s="104"/>
      <c r="W15" s="42"/>
      <c r="X15" s="48"/>
      <c r="Y15" s="49"/>
      <c r="Z15" s="48"/>
      <c r="AA15" s="48"/>
      <c r="AB15" s="48"/>
      <c r="AC15" s="48"/>
      <c r="AD15" s="48"/>
      <c r="AE15" s="48"/>
      <c r="AF15" s="48"/>
      <c r="AG15" s="50"/>
      <c r="AH15" s="48"/>
      <c r="AI15" s="51"/>
      <c r="AJ15" s="52">
        <f>AJ13/1561</f>
        <v>0.40134529147982051</v>
      </c>
    </row>
    <row r="16" spans="1:36" ht="23.4" x14ac:dyDescent="0.3">
      <c r="C16" s="39"/>
      <c r="D16" s="40"/>
      <c r="E16" s="89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105"/>
      <c r="Q16" s="105"/>
      <c r="R16" s="105"/>
      <c r="S16" s="106"/>
      <c r="T16" s="102"/>
      <c r="U16" s="103"/>
      <c r="V16" s="104"/>
      <c r="W16" s="42"/>
      <c r="X16" s="48"/>
      <c r="Y16" s="49"/>
      <c r="Z16" s="48"/>
      <c r="AA16" s="48"/>
      <c r="AB16" s="48"/>
      <c r="AC16" s="48"/>
      <c r="AD16" s="48"/>
      <c r="AE16" s="48"/>
      <c r="AF16" s="48"/>
      <c r="AG16" s="50"/>
      <c r="AH16" s="48"/>
      <c r="AI16" s="51"/>
      <c r="AJ16" s="52" t="s">
        <v>46</v>
      </c>
    </row>
    <row r="17" spans="3:36" ht="23.4" x14ac:dyDescent="0.3">
      <c r="C17" s="107" t="s">
        <v>26</v>
      </c>
      <c r="D17" s="108" t="s">
        <v>47</v>
      </c>
      <c r="E17" s="109" t="s">
        <v>48</v>
      </c>
      <c r="F17" s="110">
        <v>4</v>
      </c>
      <c r="G17" s="110" t="s">
        <v>29</v>
      </c>
      <c r="H17" s="110" t="s">
        <v>30</v>
      </c>
      <c r="I17" s="110"/>
      <c r="J17" s="110" t="s">
        <v>31</v>
      </c>
      <c r="K17" s="110"/>
      <c r="L17" s="110" t="s">
        <v>30</v>
      </c>
      <c r="M17" s="110" t="s">
        <v>32</v>
      </c>
      <c r="N17" s="110"/>
      <c r="O17" s="111"/>
      <c r="P17" s="112" t="s">
        <v>33</v>
      </c>
      <c r="Q17" s="112">
        <v>7.5</v>
      </c>
      <c r="R17" s="112">
        <f>F17*Q17</f>
        <v>30</v>
      </c>
      <c r="S17" s="113">
        <f>R19+R17+R21</f>
        <v>45</v>
      </c>
      <c r="T17" s="114" t="s">
        <v>48</v>
      </c>
      <c r="U17" s="112">
        <v>4</v>
      </c>
      <c r="V17" s="113">
        <f>U17*T18</f>
        <v>30</v>
      </c>
      <c r="W17" s="115">
        <f>V17+V19+V21</f>
        <v>45</v>
      </c>
      <c r="X17" s="48"/>
      <c r="Y17" s="48"/>
      <c r="Z17" s="48"/>
      <c r="AA17" s="48"/>
      <c r="AB17" s="48"/>
      <c r="AC17" s="48"/>
      <c r="AD17" s="48"/>
      <c r="AE17" s="48"/>
      <c r="AF17" s="48"/>
      <c r="AG17" s="50"/>
      <c r="AH17" s="48"/>
      <c r="AI17" s="51"/>
      <c r="AJ17" s="52">
        <f>AF5+AJ15</f>
        <v>10.701345291479821</v>
      </c>
    </row>
    <row r="18" spans="3:36" ht="23.4" x14ac:dyDescent="0.3">
      <c r="C18" s="116"/>
      <c r="E18" s="60"/>
      <c r="F18" s="61"/>
      <c r="G18" s="61"/>
      <c r="H18" s="61"/>
      <c r="I18" s="61"/>
      <c r="J18" s="61"/>
      <c r="K18" s="61"/>
      <c r="L18" s="61"/>
      <c r="M18" s="61"/>
      <c r="N18" s="61"/>
      <c r="O18" s="62"/>
      <c r="P18" s="63"/>
      <c r="Q18" s="63"/>
      <c r="R18" s="63"/>
      <c r="S18" s="64"/>
      <c r="T18" s="117">
        <v>7.5</v>
      </c>
      <c r="U18" s="118"/>
      <c r="V18" s="64"/>
      <c r="W18" s="42"/>
      <c r="X18" s="48"/>
      <c r="Y18" s="48"/>
      <c r="Z18" s="48"/>
      <c r="AA18" s="48"/>
      <c r="AB18" s="48"/>
      <c r="AC18" s="48"/>
      <c r="AD18" s="48"/>
      <c r="AE18" s="48"/>
      <c r="AF18" s="48"/>
      <c r="AG18" s="50"/>
      <c r="AH18" s="48"/>
      <c r="AI18" s="51"/>
      <c r="AJ18" s="119" t="s">
        <v>49</v>
      </c>
    </row>
    <row r="19" spans="3:36" ht="23.4" x14ac:dyDescent="0.3">
      <c r="C19" s="116"/>
      <c r="E19" s="67" t="s">
        <v>50</v>
      </c>
      <c r="F19" s="68">
        <v>2</v>
      </c>
      <c r="G19" s="68" t="s">
        <v>41</v>
      </c>
      <c r="H19" s="68" t="s">
        <v>30</v>
      </c>
      <c r="I19" s="120" t="s">
        <v>42</v>
      </c>
      <c r="J19" s="121"/>
      <c r="K19" s="121"/>
      <c r="L19" s="121"/>
      <c r="M19" s="121"/>
      <c r="N19" s="121"/>
      <c r="O19" s="122"/>
      <c r="P19" s="123" t="s">
        <v>33</v>
      </c>
      <c r="Q19" s="123">
        <v>7.5</v>
      </c>
      <c r="R19" s="123">
        <f>Q19*F19</f>
        <v>15</v>
      </c>
      <c r="S19" s="124"/>
      <c r="T19" s="125" t="s">
        <v>50</v>
      </c>
      <c r="U19" s="123">
        <v>2</v>
      </c>
      <c r="V19" s="126">
        <f>U19*T20</f>
        <v>15</v>
      </c>
      <c r="W19" s="42"/>
      <c r="X19" s="48"/>
      <c r="Y19" s="48"/>
      <c r="Z19" s="48"/>
      <c r="AA19" s="48"/>
      <c r="AB19" s="48"/>
      <c r="AC19" s="48"/>
      <c r="AD19" s="48"/>
      <c r="AE19" s="48"/>
      <c r="AF19" s="48"/>
      <c r="AG19" s="50"/>
      <c r="AH19" s="48"/>
      <c r="AI19" s="51"/>
      <c r="AJ19" s="119">
        <f>AJ17-Y5</f>
        <v>0.11310999736217475</v>
      </c>
    </row>
    <row r="20" spans="3:36" ht="23.4" x14ac:dyDescent="0.3">
      <c r="C20" s="116"/>
      <c r="E20" s="67"/>
      <c r="F20" s="68"/>
      <c r="G20" s="68"/>
      <c r="H20" s="68"/>
      <c r="I20" s="68"/>
      <c r="J20" s="127"/>
      <c r="K20" s="127"/>
      <c r="L20" s="127"/>
      <c r="M20" s="127"/>
      <c r="N20" s="127"/>
      <c r="O20" s="128"/>
      <c r="P20" s="129"/>
      <c r="Q20" s="129"/>
      <c r="R20" s="129"/>
      <c r="S20" s="130"/>
      <c r="T20" s="131">
        <v>7.5</v>
      </c>
      <c r="U20" s="129"/>
      <c r="V20" s="132"/>
      <c r="W20" s="42"/>
      <c r="X20" s="48"/>
      <c r="Y20" s="48"/>
      <c r="Z20" s="48"/>
      <c r="AA20" s="48"/>
      <c r="AB20" s="48"/>
      <c r="AC20" s="48"/>
      <c r="AD20" s="48"/>
      <c r="AE20" s="48"/>
      <c r="AF20" s="48"/>
      <c r="AG20" s="50"/>
      <c r="AH20" s="48"/>
      <c r="AI20" s="51"/>
      <c r="AJ20" s="12"/>
    </row>
    <row r="21" spans="3:36" ht="23.4" x14ac:dyDescent="0.3">
      <c r="C21" s="116"/>
      <c r="E21" s="133"/>
      <c r="F21" s="121"/>
      <c r="G21" s="121"/>
      <c r="H21" s="121"/>
      <c r="I21" s="121"/>
      <c r="J21" s="121"/>
      <c r="K21" s="121"/>
      <c r="L21" s="121"/>
      <c r="M21" s="121"/>
      <c r="N21" s="121"/>
      <c r="O21" s="122"/>
      <c r="P21" s="134"/>
      <c r="Q21" s="134"/>
      <c r="R21" s="134"/>
      <c r="S21" s="93"/>
      <c r="T21" s="135"/>
      <c r="U21" s="136"/>
      <c r="V21" s="80"/>
      <c r="W21" s="42"/>
      <c r="X21" s="48"/>
      <c r="Y21" s="48"/>
      <c r="Z21" s="48"/>
      <c r="AA21" s="48"/>
      <c r="AB21" s="48"/>
      <c r="AC21" s="48"/>
      <c r="AD21" s="48"/>
      <c r="AE21" s="48"/>
      <c r="AF21" s="48"/>
      <c r="AG21" s="50"/>
      <c r="AH21" s="48"/>
      <c r="AI21" s="51"/>
      <c r="AJ21" s="12"/>
    </row>
    <row r="22" spans="3:36" ht="23.4" x14ac:dyDescent="0.3">
      <c r="C22" s="137"/>
      <c r="D22" s="138"/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1"/>
      <c r="P22" s="142"/>
      <c r="Q22" s="142"/>
      <c r="R22" s="142"/>
      <c r="S22" s="143"/>
      <c r="T22" s="144"/>
      <c r="U22" s="142"/>
      <c r="V22" s="145"/>
      <c r="W22" s="146"/>
      <c r="X22" s="147"/>
      <c r="Y22" s="147"/>
      <c r="Z22" s="147"/>
      <c r="AA22" s="147"/>
      <c r="AB22" s="147"/>
      <c r="AC22" s="147"/>
      <c r="AD22" s="147"/>
      <c r="AE22" s="147"/>
      <c r="AF22" s="147"/>
      <c r="AG22" s="148"/>
      <c r="AH22" s="147"/>
      <c r="AI22" s="149"/>
      <c r="AJ22" s="150"/>
    </row>
  </sheetData>
  <mergeCells count="2">
    <mergeCell ref="G4:O4"/>
    <mergeCell ref="AJ20:AJ21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1DAFF"/>
  </sheetPr>
  <dimension ref="A1:AB37"/>
  <sheetViews>
    <sheetView zoomScale="60" zoomScaleNormal="60" workbookViewId="0">
      <selection activeCell="P36" sqref="P36"/>
    </sheetView>
  </sheetViews>
  <sheetFormatPr baseColWidth="10" defaultColWidth="8.88671875" defaultRowHeight="14.4" x14ac:dyDescent="0.3"/>
  <cols>
    <col min="1" max="5" width="10.44140625"/>
    <col min="6" max="6" width="17.44140625"/>
    <col min="7" max="7" width="13.109375"/>
    <col min="8" max="27" width="10.44140625"/>
    <col min="28" max="28" width="16.109375"/>
    <col min="29" max="1025" width="10.44140625"/>
  </cols>
  <sheetData>
    <row r="1" spans="1:27" x14ac:dyDescent="0.3">
      <c r="A1" s="14" t="s">
        <v>0</v>
      </c>
      <c r="B1" s="14"/>
      <c r="C1" s="151"/>
    </row>
    <row r="2" spans="1:27" x14ac:dyDescent="0.3">
      <c r="A2" s="14" t="s">
        <v>2</v>
      </c>
      <c r="B2" s="14"/>
      <c r="C2" s="151"/>
      <c r="Z2" t="s">
        <v>53</v>
      </c>
    </row>
    <row r="3" spans="1:27" ht="18" x14ac:dyDescent="0.35">
      <c r="A3" s="151"/>
      <c r="B3" s="151"/>
      <c r="D3" s="152" t="s">
        <v>54</v>
      </c>
      <c r="G3" s="153" t="s">
        <v>55</v>
      </c>
      <c r="J3" s="798" t="s">
        <v>126</v>
      </c>
      <c r="Y3" s="151" t="s">
        <v>56</v>
      </c>
      <c r="AA3">
        <f>(T7*U7+T8*U8+T9*U9+T10*U10+T11*U11+T12*U12+T20*U20+T21*U21+T22*U22)/(U7+U8+U9+U10+U11+U12+U20+U21+U22)</f>
        <v>7.5</v>
      </c>
    </row>
    <row r="4" spans="1:27" ht="19.2" x14ac:dyDescent="0.3">
      <c r="A4" s="151"/>
      <c r="B4" s="151"/>
      <c r="H4" s="154"/>
      <c r="R4" s="11" t="s">
        <v>57</v>
      </c>
      <c r="S4" s="11"/>
      <c r="T4" s="11"/>
      <c r="U4" s="11"/>
      <c r="V4" s="11"/>
      <c r="W4" s="11"/>
    </row>
    <row r="5" spans="1:27" ht="36" x14ac:dyDescent="0.3">
      <c r="B5" s="155"/>
      <c r="C5" s="155"/>
      <c r="D5" s="155"/>
      <c r="E5" s="155"/>
      <c r="F5" s="156" t="s">
        <v>58</v>
      </c>
      <c r="G5" s="157">
        <v>6</v>
      </c>
      <c r="H5" s="158">
        <v>4</v>
      </c>
      <c r="I5" s="158">
        <v>2</v>
      </c>
      <c r="J5" s="157"/>
      <c r="K5" s="157"/>
      <c r="L5" s="157"/>
      <c r="M5" s="159"/>
      <c r="N5" s="160">
        <f>G5+H5+I5+J5</f>
        <v>12</v>
      </c>
      <c r="O5" s="10" t="s">
        <v>59</v>
      </c>
      <c r="P5" s="10"/>
      <c r="R5" s="42"/>
      <c r="S5" s="161" t="s">
        <v>5</v>
      </c>
      <c r="T5" s="162" t="s">
        <v>60</v>
      </c>
      <c r="U5" s="163" t="s">
        <v>61</v>
      </c>
      <c r="V5" s="164">
        <v>1</v>
      </c>
      <c r="W5" s="165">
        <v>0.8</v>
      </c>
      <c r="X5" s="165">
        <v>0.5</v>
      </c>
      <c r="Y5" s="164"/>
    </row>
    <row r="6" spans="1:27" ht="18" x14ac:dyDescent="0.3">
      <c r="B6" s="42"/>
      <c r="C6" s="161" t="s">
        <v>5</v>
      </c>
      <c r="D6" s="162" t="s">
        <v>60</v>
      </c>
      <c r="E6" s="163" t="s">
        <v>61</v>
      </c>
      <c r="F6" s="166">
        <f>G6*G5+H6*H5+I6*I5+J6*J5</f>
        <v>10.199999999999999</v>
      </c>
      <c r="G6" s="164">
        <v>1</v>
      </c>
      <c r="H6" s="165">
        <v>0.8</v>
      </c>
      <c r="I6" s="165">
        <v>0.5</v>
      </c>
      <c r="J6" s="164"/>
      <c r="K6" s="164"/>
      <c r="L6" s="164"/>
      <c r="M6" s="167"/>
      <c r="N6" s="168">
        <f>G6*G5+H6*H5+I6*I5+J6*J5</f>
        <v>10.199999999999999</v>
      </c>
      <c r="O6" s="9" t="s">
        <v>62</v>
      </c>
      <c r="P6" s="9"/>
      <c r="R6" s="42"/>
      <c r="S6" s="57"/>
      <c r="T6" s="56"/>
      <c r="U6" s="169"/>
      <c r="V6" s="170">
        <v>6</v>
      </c>
      <c r="W6" s="171">
        <v>4</v>
      </c>
      <c r="X6" s="172">
        <v>2</v>
      </c>
      <c r="Y6" s="173"/>
      <c r="Z6" s="174" t="s">
        <v>63</v>
      </c>
      <c r="AA6" s="175" t="s">
        <v>64</v>
      </c>
    </row>
    <row r="7" spans="1:27" ht="18" x14ac:dyDescent="0.3">
      <c r="B7" s="42"/>
      <c r="C7" s="57"/>
      <c r="D7" s="56"/>
      <c r="E7" s="58"/>
      <c r="F7" s="176" t="s">
        <v>65</v>
      </c>
      <c r="G7" s="8" t="s">
        <v>66</v>
      </c>
      <c r="H7" s="8"/>
      <c r="I7" s="8"/>
      <c r="J7" s="8"/>
      <c r="K7" s="8"/>
      <c r="L7" s="8"/>
      <c r="M7" s="8"/>
      <c r="N7" s="177"/>
      <c r="R7" s="178" t="s">
        <v>27</v>
      </c>
      <c r="S7" s="179" t="s">
        <v>28</v>
      </c>
      <c r="T7" s="180">
        <v>7.5</v>
      </c>
      <c r="U7" s="181">
        <v>4</v>
      </c>
      <c r="V7" s="182">
        <v>23</v>
      </c>
      <c r="W7" s="179">
        <v>20</v>
      </c>
      <c r="X7" s="114">
        <v>11</v>
      </c>
      <c r="Y7" s="183"/>
      <c r="Z7" s="184">
        <f>V7*V6+W7*W6+X7*X6+Y7*Y6</f>
        <v>240</v>
      </c>
      <c r="AA7" s="185">
        <f>U7*5*12</f>
        <v>240</v>
      </c>
    </row>
    <row r="8" spans="1:27" ht="18" x14ac:dyDescent="0.35">
      <c r="B8" s="178" t="s">
        <v>27</v>
      </c>
      <c r="C8" s="179" t="s">
        <v>28</v>
      </c>
      <c r="D8" s="180">
        <v>7.5</v>
      </c>
      <c r="E8" s="181">
        <v>4</v>
      </c>
      <c r="F8" s="186">
        <f>E8*5*12</f>
        <v>240</v>
      </c>
      <c r="G8" s="187">
        <f>F8/F6*G6</f>
        <v>23.529411764705884</v>
      </c>
      <c r="H8" s="188">
        <f>F8/F6*H6</f>
        <v>18.823529411764707</v>
      </c>
      <c r="I8" s="188">
        <f>F8/F6*I6</f>
        <v>11.764705882352942</v>
      </c>
      <c r="J8" s="188">
        <f>F8/F6*J6</f>
        <v>0</v>
      </c>
      <c r="K8" s="188"/>
      <c r="L8" s="188"/>
      <c r="M8" s="189"/>
      <c r="O8" s="32" t="s">
        <v>34</v>
      </c>
      <c r="P8" s="190"/>
      <c r="R8" s="191"/>
      <c r="S8" s="117"/>
      <c r="T8" s="192"/>
      <c r="U8" s="66"/>
      <c r="V8" s="193"/>
      <c r="W8" s="194"/>
      <c r="X8" s="194"/>
      <c r="Y8" s="195"/>
      <c r="Z8" s="196"/>
      <c r="AA8" s="197"/>
    </row>
    <row r="9" spans="1:27" ht="18" x14ac:dyDescent="0.35">
      <c r="B9" s="191"/>
      <c r="C9" s="117"/>
      <c r="D9" s="192"/>
      <c r="E9" s="66"/>
      <c r="F9" s="198"/>
      <c r="G9" s="199"/>
      <c r="H9" s="188"/>
      <c r="I9" s="188"/>
      <c r="J9" s="200"/>
      <c r="K9" s="200"/>
      <c r="L9" s="200"/>
      <c r="M9" s="201"/>
      <c r="O9" s="46">
        <v>7.5</v>
      </c>
      <c r="P9" s="190"/>
      <c r="R9" s="191"/>
      <c r="S9" s="202"/>
      <c r="T9" s="203"/>
      <c r="U9" s="204"/>
      <c r="V9" s="205"/>
      <c r="W9" s="202"/>
      <c r="X9" s="202"/>
      <c r="Y9" s="206"/>
      <c r="Z9" s="196"/>
      <c r="AA9" s="197"/>
    </row>
    <row r="10" spans="1:27" ht="18" x14ac:dyDescent="0.35">
      <c r="B10" s="191"/>
      <c r="C10" s="202"/>
      <c r="D10" s="203"/>
      <c r="E10" s="204"/>
      <c r="F10" s="207"/>
      <c r="G10" s="208"/>
      <c r="H10" s="209"/>
      <c r="I10" s="209"/>
      <c r="J10" s="209"/>
      <c r="K10" s="210"/>
      <c r="L10" s="210"/>
      <c r="M10" s="211"/>
      <c r="O10" s="57"/>
      <c r="P10" s="212"/>
      <c r="R10" s="191"/>
      <c r="S10" s="213" t="s">
        <v>40</v>
      </c>
      <c r="T10" s="214">
        <v>7.5</v>
      </c>
      <c r="U10" s="215">
        <v>2</v>
      </c>
      <c r="V10" s="216">
        <v>12</v>
      </c>
      <c r="W10" s="217">
        <v>10</v>
      </c>
      <c r="X10" s="217">
        <v>5</v>
      </c>
      <c r="Y10" s="218"/>
      <c r="Z10" s="196">
        <f>V10*V6+W10*W6+X10*X6+Y10*Y6</f>
        <v>122</v>
      </c>
      <c r="AA10" s="197">
        <f>U10*5*12</f>
        <v>120</v>
      </c>
    </row>
    <row r="11" spans="1:27" ht="18" x14ac:dyDescent="0.35">
      <c r="B11" s="191"/>
      <c r="C11" s="213" t="s">
        <v>40</v>
      </c>
      <c r="D11" s="214">
        <v>7.5</v>
      </c>
      <c r="E11" s="215">
        <v>2</v>
      </c>
      <c r="F11" s="219">
        <f>E11*5*12</f>
        <v>120</v>
      </c>
      <c r="G11" s="220">
        <f>F11/F6*G6</f>
        <v>11.764705882352942</v>
      </c>
      <c r="H11" s="221">
        <f>F11/F6*H6</f>
        <v>9.4117647058823533</v>
      </c>
      <c r="I11" s="221">
        <f>F11/F6*I6</f>
        <v>5.882352941176471</v>
      </c>
      <c r="J11" s="221">
        <f>F11/F6*J6</f>
        <v>0</v>
      </c>
      <c r="K11" s="222"/>
      <c r="L11" s="222"/>
      <c r="M11" s="223"/>
      <c r="O11" s="65"/>
      <c r="P11" s="127"/>
      <c r="R11" s="191"/>
      <c r="S11" s="224"/>
      <c r="T11" s="225"/>
      <c r="U11" s="226"/>
      <c r="V11" s="227"/>
      <c r="W11" s="224"/>
      <c r="X11" s="224"/>
      <c r="Y11" s="228"/>
      <c r="Z11" s="196"/>
      <c r="AA11" s="197"/>
    </row>
    <row r="12" spans="1:27" ht="18" x14ac:dyDescent="0.35">
      <c r="B12" s="191"/>
      <c r="C12" s="224"/>
      <c r="D12" s="225"/>
      <c r="E12" s="226"/>
      <c r="F12" s="229"/>
      <c r="G12" s="230"/>
      <c r="H12" s="231"/>
      <c r="I12" s="231"/>
      <c r="J12" s="231"/>
      <c r="K12" s="232"/>
      <c r="L12" s="232"/>
      <c r="M12" s="233"/>
      <c r="O12" s="72" t="s">
        <v>40</v>
      </c>
      <c r="P12" s="127"/>
      <c r="R12" s="191"/>
      <c r="S12" s="234"/>
      <c r="T12" s="235"/>
      <c r="U12" s="236"/>
      <c r="V12" s="227"/>
      <c r="W12" s="224"/>
      <c r="X12" s="224"/>
      <c r="Y12" s="237"/>
      <c r="Z12" s="196"/>
      <c r="AA12" s="197"/>
    </row>
    <row r="13" spans="1:27" ht="18" x14ac:dyDescent="0.35">
      <c r="B13" s="238"/>
      <c r="C13" s="234"/>
      <c r="D13" s="235"/>
      <c r="E13" s="236"/>
      <c r="F13" s="239"/>
      <c r="G13" s="240"/>
      <c r="H13" s="241"/>
      <c r="I13" s="241"/>
      <c r="J13" s="241"/>
      <c r="K13" s="242"/>
      <c r="L13" s="242"/>
      <c r="M13" s="243"/>
      <c r="O13" s="72">
        <v>7.5</v>
      </c>
      <c r="P13" s="244"/>
      <c r="R13" s="238"/>
      <c r="S13" s="245" t="s">
        <v>67</v>
      </c>
      <c r="T13" s="246">
        <v>7.5</v>
      </c>
      <c r="U13" s="247"/>
      <c r="V13" s="248">
        <v>9</v>
      </c>
      <c r="W13" s="249">
        <v>3</v>
      </c>
      <c r="X13" s="250">
        <v>0</v>
      </c>
      <c r="Y13" s="251"/>
      <c r="Z13" s="252">
        <f>V13*V6+X13*X6+W13*W6</f>
        <v>66</v>
      </c>
      <c r="AA13" s="253">
        <v>0</v>
      </c>
    </row>
    <row r="14" spans="1:27" ht="18" x14ac:dyDescent="0.35">
      <c r="B14" s="42"/>
      <c r="C14" s="254"/>
      <c r="D14" s="255"/>
      <c r="E14" s="106"/>
      <c r="F14" s="256"/>
      <c r="G14" s="257"/>
      <c r="H14" s="258"/>
      <c r="I14" s="258"/>
      <c r="J14" s="258"/>
      <c r="K14" s="258"/>
      <c r="L14" s="258"/>
      <c r="M14" s="259"/>
      <c r="O14" s="81"/>
      <c r="P14" s="244"/>
      <c r="R14" s="42"/>
      <c r="S14" s="260"/>
      <c r="T14" s="261"/>
      <c r="U14" s="262"/>
      <c r="V14" s="170"/>
      <c r="W14" s="170"/>
      <c r="X14" s="263"/>
      <c r="Y14" s="263"/>
    </row>
    <row r="15" spans="1:27" ht="18" x14ac:dyDescent="0.35">
      <c r="B15" s="42"/>
      <c r="C15" s="7" t="s">
        <v>68</v>
      </c>
      <c r="D15" s="7"/>
      <c r="E15" s="264">
        <f>D8*E8+D9*E9+D10*E10+D11*E11+D12*E12+D13*E13</f>
        <v>45</v>
      </c>
      <c r="F15" s="198">
        <f>SUM(F8:F13)</f>
        <v>360</v>
      </c>
      <c r="G15" s="265">
        <f>SUM(G8:G13)</f>
        <v>35.294117647058826</v>
      </c>
      <c r="H15" s="265">
        <f>SUM(H8:H13)</f>
        <v>28.235294117647058</v>
      </c>
      <c r="I15" s="265">
        <f>SUM(I8:I13)</f>
        <v>17.647058823529413</v>
      </c>
      <c r="J15" s="265"/>
      <c r="K15" s="266"/>
      <c r="L15" s="266"/>
      <c r="M15" s="267">
        <f>G15*G5+H15*H5+I15*I5+J15*J5+K15*K5</f>
        <v>360.00000000000006</v>
      </c>
      <c r="O15" s="87"/>
      <c r="R15" s="42"/>
      <c r="S15" s="268"/>
      <c r="T15" s="269"/>
      <c r="U15" s="270"/>
      <c r="V15" s="271"/>
      <c r="W15" s="170"/>
      <c r="X15" s="263"/>
      <c r="Y15" s="263"/>
    </row>
    <row r="16" spans="1:27" ht="18" x14ac:dyDescent="0.35">
      <c r="B16" s="42"/>
      <c r="C16" s="272"/>
      <c r="D16" s="273"/>
      <c r="E16" s="274"/>
      <c r="F16" s="275"/>
      <c r="G16" s="199"/>
      <c r="H16" s="200"/>
      <c r="I16" s="200"/>
      <c r="J16" s="200"/>
      <c r="K16" s="200"/>
      <c r="L16" s="200"/>
      <c r="M16" s="201"/>
      <c r="O16" s="114" t="s">
        <v>48</v>
      </c>
      <c r="P16" s="120"/>
      <c r="R16" s="42"/>
      <c r="S16" s="6" t="s">
        <v>68</v>
      </c>
      <c r="T16" s="6"/>
      <c r="U16" s="276">
        <f>T7*U7+T8*U8+T9*U9+T10*U10+T11*U11+T12*U12</f>
        <v>45</v>
      </c>
      <c r="V16" s="277"/>
      <c r="W16" s="170"/>
      <c r="X16" s="263"/>
      <c r="Y16" s="263"/>
    </row>
    <row r="17" spans="2:28" ht="18" x14ac:dyDescent="0.35">
      <c r="B17" s="42"/>
      <c r="C17" s="5" t="s">
        <v>69</v>
      </c>
      <c r="D17" s="5"/>
      <c r="E17" s="58">
        <f>D18*E18+D19*E19+D20*E20</f>
        <v>45</v>
      </c>
      <c r="F17" s="278">
        <f>F18+F19+F20+F21</f>
        <v>144</v>
      </c>
      <c r="G17" s="279">
        <f>G18+G20+G21+G22+G23+G19</f>
        <v>14.117647058823529</v>
      </c>
      <c r="H17" s="279">
        <f>H18+H20+H21+H22+H23+H19</f>
        <v>11.294117647058824</v>
      </c>
      <c r="I17" s="279">
        <f>I18+I20+I21+I22+I23+I19</f>
        <v>7.0588235294117645</v>
      </c>
      <c r="J17" s="279"/>
      <c r="K17" s="280"/>
      <c r="L17" s="281"/>
      <c r="M17" s="282">
        <f>G17*G5+H17*H5+I17*I5+J17*J5</f>
        <v>144</v>
      </c>
      <c r="O17" s="117">
        <v>7.5</v>
      </c>
      <c r="P17" s="283"/>
      <c r="R17" s="42"/>
      <c r="S17" s="272"/>
      <c r="T17" s="273"/>
      <c r="U17" s="276"/>
      <c r="V17" s="277"/>
      <c r="W17" s="170"/>
      <c r="X17" s="263"/>
      <c r="Y17" s="263"/>
    </row>
    <row r="18" spans="2:28" ht="18" x14ac:dyDescent="0.35">
      <c r="B18" s="178" t="s">
        <v>47</v>
      </c>
      <c r="C18" s="284" t="s">
        <v>48</v>
      </c>
      <c r="D18" s="285">
        <v>7.5</v>
      </c>
      <c r="E18" s="286">
        <v>4</v>
      </c>
      <c r="F18" s="287">
        <f>E18*2*12</f>
        <v>96</v>
      </c>
      <c r="G18" s="288">
        <f>F18/F6*G6</f>
        <v>9.4117647058823533</v>
      </c>
      <c r="H18" s="289">
        <f>F18/F6*H6</f>
        <v>7.5294117647058831</v>
      </c>
      <c r="I18" s="289">
        <f>F18/F6*I6</f>
        <v>4.7058823529411766</v>
      </c>
      <c r="J18" s="289"/>
      <c r="K18" s="188"/>
      <c r="L18" s="188"/>
      <c r="M18" s="189"/>
      <c r="O18" s="125" t="s">
        <v>50</v>
      </c>
      <c r="P18" s="283"/>
      <c r="R18" s="42"/>
      <c r="S18" s="5" t="s">
        <v>69</v>
      </c>
      <c r="T18" s="5"/>
      <c r="U18" s="169">
        <f>T20*U20+T21*U21+T22*U22</f>
        <v>45</v>
      </c>
      <c r="V18" s="290"/>
      <c r="W18" s="170"/>
      <c r="X18" s="263"/>
      <c r="Y18" s="263"/>
    </row>
    <row r="19" spans="2:28" ht="18" x14ac:dyDescent="0.35">
      <c r="B19" s="191"/>
      <c r="C19" s="217" t="s">
        <v>50</v>
      </c>
      <c r="D19" s="291">
        <v>7.5</v>
      </c>
      <c r="E19" s="292">
        <v>2</v>
      </c>
      <c r="F19" s="293">
        <f>E19*2*12</f>
        <v>48</v>
      </c>
      <c r="G19" s="294">
        <f>F19/F6*G6</f>
        <v>4.7058823529411766</v>
      </c>
      <c r="H19" s="295">
        <f>F19/F6*H6</f>
        <v>3.7647058823529416</v>
      </c>
      <c r="I19" s="295">
        <f>F19/F6*I6</f>
        <v>2.3529411764705883</v>
      </c>
      <c r="J19" s="296"/>
      <c r="K19" s="297"/>
      <c r="L19" s="297"/>
      <c r="M19" s="298"/>
      <c r="O19" s="131">
        <v>7.5</v>
      </c>
      <c r="P19" s="283"/>
      <c r="R19" s="42"/>
      <c r="S19" s="299"/>
      <c r="T19" s="300"/>
      <c r="U19" s="301"/>
      <c r="V19" s="290"/>
      <c r="W19" s="170"/>
      <c r="X19" s="263"/>
      <c r="Y19" s="263"/>
      <c r="Z19" s="174" t="s">
        <v>63</v>
      </c>
      <c r="AA19" s="175" t="s">
        <v>64</v>
      </c>
    </row>
    <row r="20" spans="2:28" ht="18" x14ac:dyDescent="0.35">
      <c r="B20" s="191"/>
      <c r="C20" s="302"/>
      <c r="D20" s="303"/>
      <c r="E20" s="304"/>
      <c r="F20" s="305"/>
      <c r="G20" s="306"/>
      <c r="H20" s="307"/>
      <c r="I20" s="307"/>
      <c r="J20" s="307"/>
      <c r="K20" s="307"/>
      <c r="L20" s="307"/>
      <c r="M20" s="308"/>
      <c r="P20" s="309"/>
      <c r="R20" s="178" t="s">
        <v>47</v>
      </c>
      <c r="S20" s="284" t="s">
        <v>48</v>
      </c>
      <c r="T20" s="285">
        <v>7.5</v>
      </c>
      <c r="U20" s="181">
        <v>4</v>
      </c>
      <c r="V20" s="310">
        <v>8</v>
      </c>
      <c r="W20" s="161">
        <v>8</v>
      </c>
      <c r="X20" s="162">
        <v>8</v>
      </c>
      <c r="Y20" s="311"/>
      <c r="Z20" s="184">
        <f>V20*V6+W20*W6+X20*X6+Y20*Y6</f>
        <v>96</v>
      </c>
      <c r="AA20" s="185">
        <f>U20*2*12</f>
        <v>96</v>
      </c>
    </row>
    <row r="21" spans="2:28" ht="18" x14ac:dyDescent="0.35">
      <c r="B21" s="191"/>
      <c r="C21" s="312"/>
      <c r="D21" s="303"/>
      <c r="E21" s="313"/>
      <c r="F21" s="305"/>
      <c r="G21" s="314"/>
      <c r="H21" s="210"/>
      <c r="I21" s="210"/>
      <c r="J21" s="210"/>
      <c r="K21" s="222"/>
      <c r="L21" s="222"/>
      <c r="M21" s="223"/>
      <c r="P21" s="309"/>
      <c r="R21" s="191"/>
      <c r="S21" s="217" t="s">
        <v>50</v>
      </c>
      <c r="T21" s="291">
        <v>7.5</v>
      </c>
      <c r="U21" s="292">
        <v>2</v>
      </c>
      <c r="V21" s="315">
        <v>4</v>
      </c>
      <c r="W21" s="217">
        <v>4</v>
      </c>
      <c r="X21" s="316">
        <v>4</v>
      </c>
      <c r="Y21" s="317"/>
      <c r="Z21" s="196">
        <f>V21*V6+W21*W6+X21*X6+Y21*Y6</f>
        <v>48</v>
      </c>
      <c r="AA21" s="197">
        <f>U21*2*12</f>
        <v>48</v>
      </c>
    </row>
    <row r="22" spans="2:28" ht="18" x14ac:dyDescent="0.35">
      <c r="B22" s="191"/>
      <c r="C22" s="217"/>
      <c r="D22" s="316"/>
      <c r="E22" s="292"/>
      <c r="F22" s="293"/>
      <c r="G22" s="318"/>
      <c r="H22" s="222"/>
      <c r="I22" s="222"/>
      <c r="J22" s="222"/>
      <c r="K22" s="200"/>
      <c r="L22" s="200"/>
      <c r="M22" s="201"/>
      <c r="P22" s="190"/>
      <c r="R22" s="191"/>
      <c r="S22" s="302"/>
      <c r="T22" s="303"/>
      <c r="U22" s="304"/>
      <c r="V22" s="319"/>
      <c r="W22" s="312"/>
      <c r="X22" s="320"/>
      <c r="Y22" s="321"/>
      <c r="Z22" s="196"/>
      <c r="AA22" s="197"/>
    </row>
    <row r="23" spans="2:28" ht="18" x14ac:dyDescent="0.35">
      <c r="B23" s="322"/>
      <c r="C23" s="323"/>
      <c r="D23" s="324"/>
      <c r="E23" s="247"/>
      <c r="F23" s="325"/>
      <c r="G23" s="326"/>
      <c r="H23" s="327"/>
      <c r="I23" s="327"/>
      <c r="J23" s="327"/>
      <c r="K23" s="327"/>
      <c r="L23" s="327"/>
      <c r="M23" s="328"/>
      <c r="P23" s="42"/>
      <c r="R23" s="191"/>
      <c r="S23" s="312"/>
      <c r="T23" s="329"/>
      <c r="U23" s="313"/>
      <c r="V23" s="330"/>
      <c r="W23" s="331"/>
      <c r="X23" s="332"/>
      <c r="Y23" s="321"/>
      <c r="Z23" s="196"/>
      <c r="AA23" s="197"/>
    </row>
    <row r="24" spans="2:28" ht="18" x14ac:dyDescent="0.3">
      <c r="C24" s="177"/>
      <c r="D24" s="177"/>
      <c r="E24" s="263"/>
      <c r="F24" s="263"/>
      <c r="N24" s="151">
        <f>5*12</f>
        <v>60</v>
      </c>
      <c r="O24" s="333" t="s">
        <v>70</v>
      </c>
      <c r="P24" s="212"/>
      <c r="R24" s="191"/>
      <c r="S24" s="334"/>
      <c r="T24" s="335"/>
      <c r="U24" s="247"/>
      <c r="V24" s="336"/>
      <c r="W24" s="337"/>
      <c r="X24" s="338"/>
      <c r="Y24" s="339"/>
      <c r="Z24" s="252"/>
      <c r="AA24" s="253"/>
    </row>
    <row r="25" spans="2:28" ht="18" x14ac:dyDescent="0.3">
      <c r="C25" s="177"/>
      <c r="D25" s="177"/>
      <c r="E25" s="263"/>
      <c r="F25" s="263"/>
      <c r="G25" s="164">
        <f>G6</f>
        <v>1</v>
      </c>
      <c r="H25" s="164">
        <f>H6</f>
        <v>0.8</v>
      </c>
      <c r="I25" s="164">
        <f>I6</f>
        <v>0.5</v>
      </c>
      <c r="J25" s="164"/>
      <c r="O25" s="340"/>
      <c r="P25" s="212"/>
      <c r="R25" s="322"/>
      <c r="S25" s="341"/>
      <c r="T25" s="342"/>
      <c r="U25" s="343"/>
      <c r="V25" s="344"/>
      <c r="W25" s="170"/>
    </row>
    <row r="26" spans="2:28" ht="37.5" customHeight="1" x14ac:dyDescent="0.35">
      <c r="C26" s="177"/>
      <c r="D26" s="4" t="s">
        <v>71</v>
      </c>
      <c r="E26" s="4"/>
      <c r="F26" s="4"/>
      <c r="G26" s="346">
        <f>G8+G9+G10+G11+G12+G13+G18+G19+G20</f>
        <v>49.411764705882355</v>
      </c>
      <c r="H26" s="346">
        <f>H8+H9+H10+H11+H12+H13+H18+H19+H20</f>
        <v>39.529411764705884</v>
      </c>
      <c r="I26" s="346">
        <f>I8+I9+I10+I11+I12+I13+I18+I19+I20</f>
        <v>24.705882352941178</v>
      </c>
      <c r="J26" s="346"/>
      <c r="K26" s="347"/>
      <c r="L26" s="348"/>
      <c r="M26" s="349"/>
      <c r="O26" s="190"/>
      <c r="P26" s="127"/>
    </row>
    <row r="27" spans="2:28" ht="18" x14ac:dyDescent="0.3">
      <c r="E27" s="263"/>
      <c r="F27" s="263"/>
      <c r="O27" s="127"/>
      <c r="P27" s="127"/>
      <c r="V27" s="164">
        <v>1</v>
      </c>
      <c r="W27" s="165">
        <v>0.8</v>
      </c>
      <c r="X27" s="165">
        <f>X5</f>
        <v>0.5</v>
      </c>
      <c r="Y27" s="350"/>
      <c r="Z27" s="184" t="s">
        <v>63</v>
      </c>
      <c r="AA27" s="185" t="s">
        <v>72</v>
      </c>
    </row>
    <row r="28" spans="2:28" ht="36.6" customHeight="1" x14ac:dyDescent="0.3">
      <c r="B28" s="263"/>
      <c r="C28" s="263"/>
      <c r="D28" s="263"/>
      <c r="E28" s="263"/>
      <c r="F28" s="345" t="s">
        <v>73</v>
      </c>
      <c r="G28" s="351">
        <f>(D8*G8)+(D9*G9)+(D10*G10)+(D11*G11)+(D12*G12)+(D13*G13)+(D19*G18+D18*G19+D20*G20)</f>
        <v>370.58823529411768</v>
      </c>
      <c r="H28" s="351">
        <f>(D8*H8)+(D9*H9)+(D10*H10)+(D11*H11)+(D12*H12)+(D13*H13)+D19*H18+D18*H19+D20*H20</f>
        <v>296.47058823529414</v>
      </c>
      <c r="I28" s="351">
        <f>(D8*I8)+(D9*I9)+(D10*I10)+(D11*I11)+(D12*I12)+(D13*I13)+D19*I18+D18*I19+D20*I20</f>
        <v>185.29411764705887</v>
      </c>
      <c r="J28" s="351"/>
      <c r="K28" s="351"/>
      <c r="L28" s="352"/>
      <c r="M28" s="353"/>
      <c r="N28" s="263"/>
      <c r="O28" s="120"/>
      <c r="P28" s="120"/>
      <c r="S28" s="4" t="s">
        <v>71</v>
      </c>
      <c r="T28" s="4"/>
      <c r="U28" s="4"/>
      <c r="V28" s="351">
        <f>V7+V8+V9+V10+V11+V12+V20+V21+V22+V13</f>
        <v>56</v>
      </c>
      <c r="W28" s="351">
        <f>W7+W8+W9+W10+W11+W12+W20+W21+W22</f>
        <v>42</v>
      </c>
      <c r="X28" s="351">
        <f>X7+X8+X9+X10+X11+X12+X20+X21+X22+X13</f>
        <v>28</v>
      </c>
      <c r="Y28" s="352"/>
      <c r="Z28" s="354">
        <f>V28*V6+W28*W6+X28*X6+Y28*Y6</f>
        <v>560</v>
      </c>
      <c r="AA28" s="355">
        <f>F15+F17</f>
        <v>504</v>
      </c>
    </row>
    <row r="29" spans="2:28" ht="18" x14ac:dyDescent="0.3">
      <c r="F29" s="356" t="s">
        <v>74</v>
      </c>
      <c r="G29" s="357">
        <f>35*12*G6</f>
        <v>420</v>
      </c>
      <c r="H29" s="357">
        <f>35*12*H6</f>
        <v>336</v>
      </c>
      <c r="I29" s="357">
        <f>35*12*I6</f>
        <v>210</v>
      </c>
      <c r="J29" s="357">
        <f>35*10*J6</f>
        <v>0</v>
      </c>
      <c r="K29" s="357"/>
      <c r="L29" s="358"/>
      <c r="M29" s="359"/>
      <c r="O29" s="120"/>
      <c r="P29" s="42"/>
      <c r="T29" s="263"/>
      <c r="U29" s="263"/>
      <c r="V29" s="263"/>
      <c r="AA29" s="360">
        <f>Z28-AA28</f>
        <v>56</v>
      </c>
      <c r="AB29" s="361"/>
    </row>
    <row r="30" spans="2:28" ht="18" x14ac:dyDescent="0.3">
      <c r="E30" s="151"/>
      <c r="F30" s="362" t="s">
        <v>75</v>
      </c>
      <c r="G30" s="363">
        <f>G29-G28</f>
        <v>49.41176470588232</v>
      </c>
      <c r="H30" s="363">
        <f>H29-H28</f>
        <v>39.529411764705856</v>
      </c>
      <c r="I30" s="363">
        <f>I29-I28</f>
        <v>24.705882352941131</v>
      </c>
      <c r="J30" s="363">
        <f>J29-J28</f>
        <v>0</v>
      </c>
      <c r="K30" s="311">
        <f>K29-K28</f>
        <v>0</v>
      </c>
      <c r="R30" s="263"/>
      <c r="S30" s="263"/>
      <c r="T30" s="3" t="s">
        <v>73</v>
      </c>
      <c r="U30" s="3"/>
      <c r="V30" s="364">
        <f>T7*V7+T8*V8+T9*V9+T10*V10+T11*V11+T12*V12+T13*V13+T20*V20+T21*V21+T22*V22</f>
        <v>420</v>
      </c>
      <c r="W30" s="365">
        <f>T7*W7+T8*W8+T9*W9+T10*W10+T11*W11+T12*W12+T13*W13+T20*W20+T21*W21+T22*W22</f>
        <v>337.5</v>
      </c>
      <c r="X30" s="364">
        <f>T7*X7+T8*X8+T9*X9+T10*X10+T11*X11+T12*X12+T13*X13+T20*X20+T21*X21+T22*X22</f>
        <v>210</v>
      </c>
      <c r="Y30" s="364"/>
      <c r="AA30" s="366" t="s">
        <v>76</v>
      </c>
      <c r="AB30" s="367"/>
    </row>
    <row r="31" spans="2:28" ht="18" x14ac:dyDescent="0.3">
      <c r="F31" s="368" t="s">
        <v>77</v>
      </c>
      <c r="G31" s="369">
        <f>G30*G5</f>
        <v>296.47058823529392</v>
      </c>
      <c r="H31" s="369">
        <f>H30*H5</f>
        <v>158.11764705882342</v>
      </c>
      <c r="I31" s="369">
        <f>I30*I5</f>
        <v>49.411764705882263</v>
      </c>
      <c r="J31" s="369">
        <f>J30*J5</f>
        <v>0</v>
      </c>
      <c r="K31" s="251">
        <f>K30*K5</f>
        <v>0</v>
      </c>
      <c r="T31" s="2" t="s">
        <v>78</v>
      </c>
      <c r="U31" s="2"/>
      <c r="V31" s="370">
        <f>35*V5*12</f>
        <v>420</v>
      </c>
      <c r="W31" s="370">
        <f>35*W5*12</f>
        <v>336</v>
      </c>
      <c r="X31" s="370">
        <f>35*X5*12</f>
        <v>210</v>
      </c>
      <c r="Y31" s="370"/>
    </row>
    <row r="32" spans="2:28" ht="15.6" x14ac:dyDescent="0.3">
      <c r="F32" s="362" t="s">
        <v>79</v>
      </c>
      <c r="G32" s="311">
        <f>G31+H31+I31+J31+K31</f>
        <v>503.9999999999996</v>
      </c>
      <c r="H32" s="371"/>
      <c r="I32" s="372"/>
      <c r="J32" s="373"/>
      <c r="T32" s="1" t="s">
        <v>80</v>
      </c>
      <c r="U32" s="1"/>
      <c r="V32" s="374">
        <f>V30-V31</f>
        <v>0</v>
      </c>
      <c r="W32" s="374">
        <f>W30-W31</f>
        <v>1.5</v>
      </c>
      <c r="X32" s="374">
        <f>X30-X31</f>
        <v>0</v>
      </c>
      <c r="Y32" s="374"/>
    </row>
    <row r="33" spans="6:24" x14ac:dyDescent="0.3">
      <c r="F33" s="368" t="s">
        <v>81</v>
      </c>
      <c r="G33" s="251">
        <f>G32/12*52</f>
        <v>2183.9999999999982</v>
      </c>
      <c r="H33" s="375"/>
      <c r="I33" s="376"/>
      <c r="J33" s="377"/>
    </row>
    <row r="34" spans="6:24" x14ac:dyDescent="0.3">
      <c r="F34" s="378" t="s">
        <v>82</v>
      </c>
      <c r="G34" s="379">
        <f>G33/1820</f>
        <v>1.1999999999999991</v>
      </c>
      <c r="H34" s="380" t="s">
        <v>83</v>
      </c>
      <c r="I34" s="381"/>
      <c r="J34" s="382"/>
      <c r="T34" s="378" t="s">
        <v>84</v>
      </c>
      <c r="U34" s="383"/>
      <c r="V34" s="378">
        <f>V32/7.5</f>
        <v>0</v>
      </c>
      <c r="W34" s="384">
        <f>W32/7.5</f>
        <v>0.2</v>
      </c>
      <c r="X34" s="383">
        <f>X32/7.5</f>
        <v>0</v>
      </c>
    </row>
    <row r="35" spans="6:24" x14ac:dyDescent="0.3">
      <c r="F35" s="385"/>
      <c r="G35" s="173"/>
      <c r="H35" s="386"/>
      <c r="J35" s="387"/>
    </row>
    <row r="36" spans="6:24" x14ac:dyDescent="0.3">
      <c r="F36" s="378"/>
      <c r="G36" s="173"/>
      <c r="H36" s="380"/>
      <c r="I36" s="381"/>
      <c r="J36" s="382"/>
    </row>
    <row r="37" spans="6:24" x14ac:dyDescent="0.3">
      <c r="G37" s="388"/>
      <c r="H37" s="389"/>
      <c r="I37" s="390"/>
      <c r="J37" s="391"/>
    </row>
  </sheetData>
  <mergeCells count="13">
    <mergeCell ref="T30:U30"/>
    <mergeCell ref="T31:U31"/>
    <mergeCell ref="T32:U32"/>
    <mergeCell ref="S16:T16"/>
    <mergeCell ref="C17:D17"/>
    <mergeCell ref="S18:T18"/>
    <mergeCell ref="D26:F26"/>
    <mergeCell ref="S28:U28"/>
    <mergeCell ref="R4:W4"/>
    <mergeCell ref="O5:P5"/>
    <mergeCell ref="O6:P6"/>
    <mergeCell ref="G7:M7"/>
    <mergeCell ref="C15:D1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FB6FF"/>
  </sheetPr>
  <dimension ref="A1:AB37"/>
  <sheetViews>
    <sheetView zoomScale="60" zoomScaleNormal="60" workbookViewId="0">
      <selection activeCell="I2" sqref="I2"/>
    </sheetView>
  </sheetViews>
  <sheetFormatPr baseColWidth="10" defaultColWidth="8.88671875" defaultRowHeight="14.4" x14ac:dyDescent="0.3"/>
  <cols>
    <col min="1" max="5" width="10.44140625"/>
    <col min="6" max="6" width="17.44140625"/>
    <col min="7" max="7" width="13.109375"/>
    <col min="8" max="19" width="10.44140625"/>
    <col min="20" max="22" width="8.6640625"/>
    <col min="23" max="27" width="10.44140625"/>
    <col min="28" max="28" width="16.109375"/>
    <col min="29" max="1025" width="10.44140625"/>
  </cols>
  <sheetData>
    <row r="1" spans="1:27" x14ac:dyDescent="0.3">
      <c r="A1" s="14" t="s">
        <v>0</v>
      </c>
      <c r="B1" s="14"/>
      <c r="C1" s="151"/>
    </row>
    <row r="2" spans="1:27" x14ac:dyDescent="0.3">
      <c r="A2" s="14" t="s">
        <v>2</v>
      </c>
      <c r="B2" s="14"/>
      <c r="C2" s="151"/>
      <c r="Z2" t="s">
        <v>53</v>
      </c>
    </row>
    <row r="3" spans="1:27" ht="18" x14ac:dyDescent="0.35">
      <c r="A3" s="151"/>
      <c r="B3" s="151"/>
      <c r="D3" s="152" t="s">
        <v>54</v>
      </c>
      <c r="G3" s="153" t="s">
        <v>55</v>
      </c>
      <c r="J3" s="800" t="s">
        <v>56</v>
      </c>
      <c r="K3" s="799"/>
      <c r="Y3" s="151" t="s">
        <v>56</v>
      </c>
      <c r="AA3">
        <f>(T7*U7+T8*U8+T9*U9+T10*U10+T11*U11+T12*U12+T20*U20+T21*U21+T22*U22)/(U7+U8+U9+U10+U11+U12+U20+U21+U22)</f>
        <v>7.5</v>
      </c>
    </row>
    <row r="4" spans="1:27" ht="19.2" x14ac:dyDescent="0.3">
      <c r="A4" s="151"/>
      <c r="B4" s="151"/>
      <c r="H4" s="154"/>
      <c r="R4" s="11" t="s">
        <v>57</v>
      </c>
      <c r="S4" s="11"/>
      <c r="T4" s="11"/>
      <c r="U4" s="11"/>
      <c r="V4" s="11"/>
      <c r="W4" s="11"/>
    </row>
    <row r="5" spans="1:27" ht="36" x14ac:dyDescent="0.3">
      <c r="B5" s="155"/>
      <c r="C5" s="155"/>
      <c r="D5" s="155"/>
      <c r="E5" s="155"/>
      <c r="F5" s="156" t="s">
        <v>58</v>
      </c>
      <c r="G5" s="157">
        <v>9</v>
      </c>
      <c r="H5" s="158">
        <v>1</v>
      </c>
      <c r="I5" s="158">
        <v>1</v>
      </c>
      <c r="J5" s="157"/>
      <c r="K5" s="157"/>
      <c r="L5" s="157"/>
      <c r="M5" s="159"/>
      <c r="N5" s="160">
        <f>G5+H5+I5+J5</f>
        <v>11</v>
      </c>
      <c r="O5" s="10" t="s">
        <v>59</v>
      </c>
      <c r="P5" s="10"/>
      <c r="R5" s="42"/>
      <c r="S5" s="161" t="s">
        <v>5</v>
      </c>
      <c r="T5" s="162" t="s">
        <v>60</v>
      </c>
      <c r="U5" s="163" t="s">
        <v>61</v>
      </c>
      <c r="V5" s="164">
        <v>1</v>
      </c>
      <c r="W5" s="165">
        <v>0.8</v>
      </c>
      <c r="X5" s="165">
        <v>0.5</v>
      </c>
      <c r="Y5" s="164"/>
    </row>
    <row r="6" spans="1:27" ht="18" x14ac:dyDescent="0.3">
      <c r="B6" s="42"/>
      <c r="C6" s="161" t="s">
        <v>5</v>
      </c>
      <c r="D6" s="162" t="s">
        <v>60</v>
      </c>
      <c r="E6" s="163" t="s">
        <v>61</v>
      </c>
      <c r="F6" s="166">
        <f>G6*G5+H6*H5+I6*I5+J6*J5</f>
        <v>10.3</v>
      </c>
      <c r="G6" s="164">
        <v>1</v>
      </c>
      <c r="H6" s="165">
        <v>0.8</v>
      </c>
      <c r="I6" s="165">
        <v>0.5</v>
      </c>
      <c r="J6" s="164"/>
      <c r="K6" s="164"/>
      <c r="L6" s="164"/>
      <c r="M6" s="167"/>
      <c r="N6" s="168">
        <f>G6*G5+H6*H5+I6*I5+J6*J5</f>
        <v>10.3</v>
      </c>
      <c r="O6" s="9" t="s">
        <v>62</v>
      </c>
      <c r="P6" s="9"/>
      <c r="R6" s="42"/>
      <c r="S6" s="57"/>
      <c r="T6" s="56"/>
      <c r="U6" s="169"/>
      <c r="V6" s="170">
        <v>9</v>
      </c>
      <c r="W6" s="171">
        <v>1</v>
      </c>
      <c r="X6" s="172">
        <v>1</v>
      </c>
      <c r="Y6" s="173"/>
      <c r="Z6" s="174" t="s">
        <v>63</v>
      </c>
      <c r="AA6" s="175" t="s">
        <v>64</v>
      </c>
    </row>
    <row r="7" spans="1:27" ht="18" x14ac:dyDescent="0.3">
      <c r="B7" s="42"/>
      <c r="C7" s="57"/>
      <c r="D7" s="56"/>
      <c r="E7" s="58"/>
      <c r="F7" s="176" t="s">
        <v>65</v>
      </c>
      <c r="G7" s="8" t="s">
        <v>66</v>
      </c>
      <c r="H7" s="8"/>
      <c r="I7" s="8"/>
      <c r="J7" s="8"/>
      <c r="K7" s="8"/>
      <c r="L7" s="8"/>
      <c r="M7" s="8"/>
      <c r="N7" s="177"/>
      <c r="R7" s="178" t="s">
        <v>27</v>
      </c>
      <c r="S7" s="179" t="s">
        <v>28</v>
      </c>
      <c r="T7" s="180">
        <v>7.5</v>
      </c>
      <c r="U7" s="181">
        <v>4</v>
      </c>
      <c r="V7" s="182">
        <v>24</v>
      </c>
      <c r="W7" s="179">
        <v>20</v>
      </c>
      <c r="X7" s="114">
        <v>10</v>
      </c>
      <c r="Y7" s="183"/>
      <c r="Z7" s="184">
        <f>V7*V6+W7*W6+X7*X6+Y7*Y6</f>
        <v>246</v>
      </c>
      <c r="AA7" s="185">
        <f>U7*5*12</f>
        <v>240</v>
      </c>
    </row>
    <row r="8" spans="1:27" ht="18" x14ac:dyDescent="0.35">
      <c r="B8" s="178" t="s">
        <v>27</v>
      </c>
      <c r="C8" s="179" t="s">
        <v>28</v>
      </c>
      <c r="D8" s="180">
        <v>7.5</v>
      </c>
      <c r="E8" s="181">
        <v>4</v>
      </c>
      <c r="F8" s="186">
        <f>E8*5*12</f>
        <v>240</v>
      </c>
      <c r="G8" s="187">
        <f>F8/F6*G6</f>
        <v>23.300970873786405</v>
      </c>
      <c r="H8" s="188">
        <f>F8/F6*H6</f>
        <v>18.640776699029125</v>
      </c>
      <c r="I8" s="188">
        <f>F8/F6*I6</f>
        <v>11.650485436893202</v>
      </c>
      <c r="J8" s="188">
        <f>F8/F6*J6</f>
        <v>0</v>
      </c>
      <c r="K8" s="188"/>
      <c r="L8" s="188"/>
      <c r="M8" s="189"/>
      <c r="O8" s="32" t="s">
        <v>34</v>
      </c>
      <c r="P8" s="190"/>
      <c r="R8" s="191"/>
      <c r="S8" s="117"/>
      <c r="T8" s="192"/>
      <c r="U8" s="66"/>
      <c r="V8" s="193"/>
      <c r="W8" s="194"/>
      <c r="X8" s="194"/>
      <c r="Y8" s="195"/>
      <c r="Z8" s="196"/>
      <c r="AA8" s="197"/>
    </row>
    <row r="9" spans="1:27" ht="18" x14ac:dyDescent="0.35">
      <c r="B9" s="191"/>
      <c r="C9" s="117"/>
      <c r="D9" s="192"/>
      <c r="E9" s="66"/>
      <c r="F9" s="198"/>
      <c r="G9" s="199"/>
      <c r="H9" s="188"/>
      <c r="I9" s="188"/>
      <c r="J9" s="200"/>
      <c r="K9" s="200"/>
      <c r="L9" s="200"/>
      <c r="M9" s="201"/>
      <c r="O9" s="46">
        <v>7.5</v>
      </c>
      <c r="P9" s="190"/>
      <c r="R9" s="191"/>
      <c r="S9" s="202"/>
      <c r="T9" s="203"/>
      <c r="U9" s="204"/>
      <c r="V9" s="205"/>
      <c r="W9" s="202"/>
      <c r="X9" s="202"/>
      <c r="Y9" s="206"/>
      <c r="Z9" s="196"/>
      <c r="AA9" s="197"/>
    </row>
    <row r="10" spans="1:27" ht="18" x14ac:dyDescent="0.35">
      <c r="B10" s="191"/>
      <c r="C10" s="202"/>
      <c r="D10" s="203"/>
      <c r="E10" s="204"/>
      <c r="F10" s="207"/>
      <c r="G10" s="208"/>
      <c r="H10" s="209"/>
      <c r="I10" s="209"/>
      <c r="J10" s="209"/>
      <c r="K10" s="210"/>
      <c r="L10" s="210"/>
      <c r="M10" s="211"/>
      <c r="O10" s="57"/>
      <c r="P10" s="212"/>
      <c r="R10" s="191"/>
      <c r="S10" s="213" t="s">
        <v>40</v>
      </c>
      <c r="T10" s="214">
        <v>7.5</v>
      </c>
      <c r="U10" s="215">
        <v>2</v>
      </c>
      <c r="V10" s="216">
        <v>12</v>
      </c>
      <c r="W10" s="217">
        <v>9</v>
      </c>
      <c r="X10" s="217">
        <v>6</v>
      </c>
      <c r="Y10" s="218"/>
      <c r="Z10" s="196">
        <f>V10*V6+W10*W6+X10*X6+Y10*Y6</f>
        <v>123</v>
      </c>
      <c r="AA10" s="197">
        <f>U10*5*12</f>
        <v>120</v>
      </c>
    </row>
    <row r="11" spans="1:27" ht="18" x14ac:dyDescent="0.35">
      <c r="B11" s="191"/>
      <c r="C11" s="213" t="s">
        <v>40</v>
      </c>
      <c r="D11" s="214">
        <v>7.5</v>
      </c>
      <c r="E11" s="215">
        <v>2</v>
      </c>
      <c r="F11" s="219">
        <f>E11*5*12</f>
        <v>120</v>
      </c>
      <c r="G11" s="220">
        <f>F11/F6*G6</f>
        <v>11.650485436893202</v>
      </c>
      <c r="H11" s="221">
        <f>F11/F6*H6</f>
        <v>9.3203883495145625</v>
      </c>
      <c r="I11" s="221">
        <f>F11/F6*I6</f>
        <v>5.8252427184466011</v>
      </c>
      <c r="J11" s="221">
        <f>F11/F6*J6</f>
        <v>0</v>
      </c>
      <c r="K11" s="222"/>
      <c r="L11" s="222"/>
      <c r="M11" s="223"/>
      <c r="O11" s="65"/>
      <c r="P11" s="127"/>
      <c r="R11" s="191"/>
      <c r="S11" s="224"/>
      <c r="T11" s="225"/>
      <c r="U11" s="226"/>
      <c r="V11" s="227"/>
      <c r="W11" s="224"/>
      <c r="X11" s="224"/>
      <c r="Y11" s="228"/>
      <c r="Z11" s="196"/>
      <c r="AA11" s="197"/>
    </row>
    <row r="12" spans="1:27" ht="18" x14ac:dyDescent="0.35">
      <c r="B12" s="191"/>
      <c r="C12" s="224"/>
      <c r="D12" s="225"/>
      <c r="E12" s="226"/>
      <c r="F12" s="229"/>
      <c r="G12" s="230"/>
      <c r="H12" s="231"/>
      <c r="I12" s="231"/>
      <c r="J12" s="231"/>
      <c r="K12" s="232"/>
      <c r="L12" s="232"/>
      <c r="M12" s="233"/>
      <c r="O12" s="72" t="s">
        <v>40</v>
      </c>
      <c r="P12" s="127"/>
      <c r="R12" s="191"/>
      <c r="S12" s="234"/>
      <c r="T12" s="235"/>
      <c r="U12" s="236"/>
      <c r="V12" s="227"/>
      <c r="W12" s="224"/>
      <c r="X12" s="224"/>
      <c r="Y12" s="237"/>
      <c r="Z12" s="196"/>
      <c r="AA12" s="197"/>
    </row>
    <row r="13" spans="1:27" ht="18" x14ac:dyDescent="0.35">
      <c r="B13" s="238"/>
      <c r="C13" s="234"/>
      <c r="D13" s="235"/>
      <c r="E13" s="236"/>
      <c r="F13" s="239"/>
      <c r="G13" s="240"/>
      <c r="H13" s="241"/>
      <c r="I13" s="241"/>
      <c r="J13" s="241"/>
      <c r="K13" s="242"/>
      <c r="L13" s="242"/>
      <c r="M13" s="243"/>
      <c r="O13" s="72">
        <v>7.5</v>
      </c>
      <c r="P13" s="244"/>
      <c r="R13" s="238"/>
      <c r="S13" s="245" t="s">
        <v>67</v>
      </c>
      <c r="T13" s="246">
        <v>7.5</v>
      </c>
      <c r="U13" s="247"/>
      <c r="V13" s="248">
        <v>8</v>
      </c>
      <c r="W13" s="249">
        <v>4</v>
      </c>
      <c r="X13" s="250">
        <v>0</v>
      </c>
      <c r="Y13" s="251"/>
      <c r="Z13" s="252">
        <f>V13*V6+X13*X6+W13*W6</f>
        <v>76</v>
      </c>
      <c r="AA13" s="253">
        <v>0</v>
      </c>
    </row>
    <row r="14" spans="1:27" ht="18" x14ac:dyDescent="0.35">
      <c r="B14" s="42"/>
      <c r="C14" s="254"/>
      <c r="D14" s="255"/>
      <c r="E14" s="106"/>
      <c r="F14" s="256"/>
      <c r="G14" s="257"/>
      <c r="H14" s="258"/>
      <c r="I14" s="258"/>
      <c r="J14" s="258"/>
      <c r="K14" s="258"/>
      <c r="L14" s="258"/>
      <c r="M14" s="259"/>
      <c r="O14" s="81"/>
      <c r="P14" s="244"/>
      <c r="R14" s="42"/>
      <c r="S14" s="260"/>
      <c r="T14" s="261"/>
      <c r="U14" s="262"/>
      <c r="V14" s="170"/>
      <c r="W14" s="170"/>
      <c r="X14" s="263"/>
      <c r="Y14" s="263"/>
    </row>
    <row r="15" spans="1:27" ht="18" x14ac:dyDescent="0.35">
      <c r="B15" s="42"/>
      <c r="C15" s="7" t="s">
        <v>68</v>
      </c>
      <c r="D15" s="7"/>
      <c r="E15" s="264">
        <f>D8*E8+D9*E9+D10*E10+D11*E11+D12*E12+D13*E13</f>
        <v>45</v>
      </c>
      <c r="F15" s="198">
        <f>SUM(F8:F13)</f>
        <v>360</v>
      </c>
      <c r="G15" s="265">
        <f>SUM(G8:G13)</f>
        <v>34.951456310679603</v>
      </c>
      <c r="H15" s="265">
        <f>SUM(H8:H13)</f>
        <v>27.961165048543688</v>
      </c>
      <c r="I15" s="265">
        <f>SUM(I8:I13)</f>
        <v>17.475728155339802</v>
      </c>
      <c r="J15" s="265"/>
      <c r="K15" s="266"/>
      <c r="L15" s="266"/>
      <c r="M15" s="267">
        <f>G15*G5+H15*H5+I15*I5+J15*J5+K15*K5</f>
        <v>359.99999999999994</v>
      </c>
      <c r="O15" s="87"/>
      <c r="R15" s="42"/>
      <c r="S15" s="268"/>
      <c r="T15" s="269"/>
      <c r="U15" s="270"/>
      <c r="V15" s="271"/>
      <c r="W15" s="170"/>
      <c r="X15" s="263"/>
      <c r="Y15" s="263"/>
    </row>
    <row r="16" spans="1:27" ht="18" x14ac:dyDescent="0.35">
      <c r="B16" s="42"/>
      <c r="C16" s="272"/>
      <c r="D16" s="273"/>
      <c r="E16" s="274"/>
      <c r="F16" s="275"/>
      <c r="G16" s="199"/>
      <c r="H16" s="200"/>
      <c r="I16" s="200"/>
      <c r="J16" s="200"/>
      <c r="K16" s="200"/>
      <c r="L16" s="200"/>
      <c r="M16" s="201"/>
      <c r="O16" s="114" t="s">
        <v>48</v>
      </c>
      <c r="P16" s="120"/>
      <c r="R16" s="42"/>
      <c r="S16" s="6" t="s">
        <v>68</v>
      </c>
      <c r="T16" s="6"/>
      <c r="U16" s="276">
        <f>T7*U7+T8*U8+T9*U9+T10*U10+T11*U11+T12*U12</f>
        <v>45</v>
      </c>
      <c r="V16" s="277"/>
      <c r="W16" s="170"/>
      <c r="X16" s="263"/>
      <c r="Y16" s="263"/>
    </row>
    <row r="17" spans="2:28" ht="18" x14ac:dyDescent="0.35">
      <c r="B17" s="42"/>
      <c r="C17" s="5" t="s">
        <v>69</v>
      </c>
      <c r="D17" s="5"/>
      <c r="E17" s="58">
        <f>D18*E18+D19*E19+D20*E20</f>
        <v>45</v>
      </c>
      <c r="F17" s="278">
        <f>F18+F19+F20+F21</f>
        <v>144</v>
      </c>
      <c r="G17" s="279">
        <f>G18+G20+G21+G22+G23+G19</f>
        <v>13.980582524271844</v>
      </c>
      <c r="H17" s="279">
        <f>H18+H20+H21+H22+H23+H19</f>
        <v>11.184466019417476</v>
      </c>
      <c r="I17" s="279">
        <f>I18+I20+I21+I22+I23+I19</f>
        <v>6.9902912621359219</v>
      </c>
      <c r="J17" s="279"/>
      <c r="K17" s="280"/>
      <c r="L17" s="281"/>
      <c r="M17" s="282">
        <f>G17*G5+H17*H5+I17*I5+J17*J5</f>
        <v>143.99999999999997</v>
      </c>
      <c r="O17" s="117">
        <v>7.5</v>
      </c>
      <c r="P17" s="283"/>
      <c r="R17" s="42"/>
      <c r="S17" s="272"/>
      <c r="T17" s="273"/>
      <c r="U17" s="276"/>
      <c r="V17" s="277"/>
      <c r="W17" s="170"/>
      <c r="X17" s="263"/>
      <c r="Y17" s="263"/>
    </row>
    <row r="18" spans="2:28" ht="18" x14ac:dyDescent="0.35">
      <c r="B18" s="178" t="s">
        <v>47</v>
      </c>
      <c r="C18" s="284" t="s">
        <v>48</v>
      </c>
      <c r="D18" s="285">
        <v>7.5</v>
      </c>
      <c r="E18" s="286">
        <v>4</v>
      </c>
      <c r="F18" s="287">
        <f>E18*2*12</f>
        <v>96</v>
      </c>
      <c r="G18" s="288">
        <f>F18/F6*G6</f>
        <v>9.3203883495145625</v>
      </c>
      <c r="H18" s="289">
        <f>F18/F6*H6</f>
        <v>7.4563106796116507</v>
      </c>
      <c r="I18" s="289">
        <f>F18/F6*I6</f>
        <v>4.6601941747572813</v>
      </c>
      <c r="J18" s="289"/>
      <c r="K18" s="188"/>
      <c r="L18" s="188"/>
      <c r="M18" s="189"/>
      <c r="O18" s="125" t="s">
        <v>50</v>
      </c>
      <c r="P18" s="283"/>
      <c r="R18" s="42"/>
      <c r="S18" s="5" t="s">
        <v>69</v>
      </c>
      <c r="T18" s="5"/>
      <c r="U18" s="169">
        <f>T20*U20+T21*U21+T22*U22</f>
        <v>45</v>
      </c>
      <c r="V18" s="290"/>
      <c r="W18" s="170"/>
      <c r="X18" s="263"/>
      <c r="Y18" s="263"/>
    </row>
    <row r="19" spans="2:28" ht="18" x14ac:dyDescent="0.35">
      <c r="B19" s="191"/>
      <c r="C19" s="217" t="s">
        <v>50</v>
      </c>
      <c r="D19" s="291">
        <v>7.5</v>
      </c>
      <c r="E19" s="292">
        <v>2</v>
      </c>
      <c r="F19" s="293">
        <f>E19*2*12</f>
        <v>48</v>
      </c>
      <c r="G19" s="294">
        <f>F19/F6*G6</f>
        <v>4.6601941747572813</v>
      </c>
      <c r="H19" s="295">
        <f>F19/F6*H6</f>
        <v>3.7281553398058254</v>
      </c>
      <c r="I19" s="295">
        <f>F19/F6*I6</f>
        <v>2.3300970873786406</v>
      </c>
      <c r="J19" s="296"/>
      <c r="K19" s="297"/>
      <c r="L19" s="297"/>
      <c r="M19" s="298"/>
      <c r="O19" s="131">
        <v>7.5</v>
      </c>
      <c r="P19" s="283"/>
      <c r="R19" s="42"/>
      <c r="S19" s="299"/>
      <c r="T19" s="300"/>
      <c r="U19" s="301"/>
      <c r="V19" s="290"/>
      <c r="W19" s="170"/>
      <c r="X19" s="263"/>
      <c r="Y19" s="263"/>
      <c r="Z19" s="174" t="s">
        <v>63</v>
      </c>
      <c r="AA19" s="175" t="s">
        <v>64</v>
      </c>
    </row>
    <row r="20" spans="2:28" ht="18" x14ac:dyDescent="0.35">
      <c r="B20" s="191"/>
      <c r="C20" s="302"/>
      <c r="D20" s="303"/>
      <c r="E20" s="304"/>
      <c r="F20" s="305"/>
      <c r="G20" s="306"/>
      <c r="H20" s="307"/>
      <c r="I20" s="307"/>
      <c r="J20" s="307"/>
      <c r="K20" s="307"/>
      <c r="L20" s="307"/>
      <c r="M20" s="308"/>
      <c r="P20" s="309"/>
      <c r="R20" s="178" t="s">
        <v>47</v>
      </c>
      <c r="S20" s="284" t="s">
        <v>48</v>
      </c>
      <c r="T20" s="285">
        <v>7.5</v>
      </c>
      <c r="U20" s="181">
        <v>4</v>
      </c>
      <c r="V20" s="310">
        <v>8</v>
      </c>
      <c r="W20" s="161">
        <v>8</v>
      </c>
      <c r="X20" s="162">
        <v>8</v>
      </c>
      <c r="Y20" s="311"/>
      <c r="Z20" s="184">
        <f>V20*V6+W20*W6+X20*X6+Y20*Y6</f>
        <v>88</v>
      </c>
      <c r="AA20" s="185">
        <f>U20*2*12</f>
        <v>96</v>
      </c>
      <c r="AB20" t="s">
        <v>85</v>
      </c>
    </row>
    <row r="21" spans="2:28" ht="18" x14ac:dyDescent="0.35">
      <c r="B21" s="191"/>
      <c r="C21" s="312"/>
      <c r="D21" s="303"/>
      <c r="E21" s="313"/>
      <c r="F21" s="305"/>
      <c r="G21" s="314"/>
      <c r="H21" s="210"/>
      <c r="I21" s="210"/>
      <c r="J21" s="210"/>
      <c r="K21" s="222"/>
      <c r="L21" s="222"/>
      <c r="M21" s="223"/>
      <c r="P21" s="309"/>
      <c r="R21" s="191"/>
      <c r="S21" s="217" t="s">
        <v>50</v>
      </c>
      <c r="T21" s="291">
        <v>7.5</v>
      </c>
      <c r="U21" s="292">
        <v>2</v>
      </c>
      <c r="V21" s="315">
        <v>4</v>
      </c>
      <c r="W21" s="217">
        <v>4</v>
      </c>
      <c r="X21" s="316">
        <v>4</v>
      </c>
      <c r="Y21" s="317"/>
      <c r="Z21" s="196">
        <f>V21*V6+W21*W6+X21*X6+Y21*Y6</f>
        <v>44</v>
      </c>
      <c r="AA21" s="197">
        <f>U21*2*12</f>
        <v>48</v>
      </c>
      <c r="AB21" t="s">
        <v>86</v>
      </c>
    </row>
    <row r="22" spans="2:28" ht="18" x14ac:dyDescent="0.35">
      <c r="B22" s="191"/>
      <c r="C22" s="217"/>
      <c r="D22" s="316"/>
      <c r="E22" s="292"/>
      <c r="F22" s="293"/>
      <c r="G22" s="318"/>
      <c r="H22" s="222"/>
      <c r="I22" s="222"/>
      <c r="J22" s="222"/>
      <c r="K22" s="200"/>
      <c r="L22" s="200"/>
      <c r="M22" s="201"/>
      <c r="P22" s="190"/>
      <c r="R22" s="191"/>
      <c r="S22" s="302"/>
      <c r="T22" s="303"/>
      <c r="U22" s="304"/>
      <c r="V22" s="319"/>
      <c r="W22" s="312"/>
      <c r="X22" s="320"/>
      <c r="Y22" s="321"/>
      <c r="Z22" s="196"/>
      <c r="AA22" s="197"/>
    </row>
    <row r="23" spans="2:28" ht="18" x14ac:dyDescent="0.35">
      <c r="B23" s="322"/>
      <c r="C23" s="323"/>
      <c r="D23" s="324"/>
      <c r="E23" s="247"/>
      <c r="F23" s="325"/>
      <c r="G23" s="326"/>
      <c r="H23" s="327"/>
      <c r="I23" s="327"/>
      <c r="J23" s="327"/>
      <c r="K23" s="327"/>
      <c r="L23" s="327"/>
      <c r="M23" s="328"/>
      <c r="P23" s="42"/>
      <c r="R23" s="191"/>
      <c r="S23" s="312"/>
      <c r="T23" s="329"/>
      <c r="U23" s="313"/>
      <c r="V23" s="330"/>
      <c r="W23" s="331"/>
      <c r="X23" s="332"/>
      <c r="Y23" s="321"/>
      <c r="Z23" s="196"/>
      <c r="AA23" s="197"/>
    </row>
    <row r="24" spans="2:28" ht="18" x14ac:dyDescent="0.3">
      <c r="C24" s="177"/>
      <c r="D24" s="177"/>
      <c r="E24" s="263"/>
      <c r="F24" s="263"/>
      <c r="N24" s="151">
        <f>5*12</f>
        <v>60</v>
      </c>
      <c r="O24" s="333" t="s">
        <v>70</v>
      </c>
      <c r="P24" s="212"/>
      <c r="R24" s="191"/>
      <c r="S24" s="334"/>
      <c r="T24" s="335"/>
      <c r="U24" s="247"/>
      <c r="V24" s="336"/>
      <c r="W24" s="337"/>
      <c r="X24" s="338"/>
      <c r="Y24" s="339"/>
      <c r="Z24" s="252"/>
      <c r="AA24" s="253"/>
    </row>
    <row r="25" spans="2:28" ht="18" x14ac:dyDescent="0.3">
      <c r="C25" s="177"/>
      <c r="D25" s="177"/>
      <c r="E25" s="263"/>
      <c r="F25" s="263"/>
      <c r="G25" s="164">
        <f>G6</f>
        <v>1</v>
      </c>
      <c r="H25" s="164">
        <f>H6</f>
        <v>0.8</v>
      </c>
      <c r="I25" s="164">
        <f>I6</f>
        <v>0.5</v>
      </c>
      <c r="J25" s="164"/>
      <c r="O25" s="340"/>
      <c r="P25" s="212"/>
      <c r="R25" s="322"/>
      <c r="S25" s="341"/>
      <c r="T25" s="342"/>
      <c r="U25" s="343"/>
      <c r="V25" s="344"/>
      <c r="W25" s="170"/>
    </row>
    <row r="26" spans="2:28" ht="37.5" customHeight="1" x14ac:dyDescent="0.35">
      <c r="C26" s="177"/>
      <c r="D26" s="4" t="s">
        <v>71</v>
      </c>
      <c r="E26" s="4"/>
      <c r="F26" s="4"/>
      <c r="G26" s="346">
        <f>G8+G9+G10+G11+G12+G13+G18+G19+G20</f>
        <v>48.932038834951442</v>
      </c>
      <c r="H26" s="346">
        <f>H8+H9+H10+H11+H12+H13+H18+H19+H20</f>
        <v>39.145631067961162</v>
      </c>
      <c r="I26" s="346">
        <f>I8+I9+I10+I11+I12+I13+I18+I19+I20</f>
        <v>24.466019417475721</v>
      </c>
      <c r="J26" s="346"/>
      <c r="K26" s="347"/>
      <c r="L26" s="348"/>
      <c r="M26" s="349"/>
      <c r="O26" s="190"/>
      <c r="P26" s="127"/>
    </row>
    <row r="27" spans="2:28" ht="18" x14ac:dyDescent="0.3">
      <c r="E27" s="263"/>
      <c r="F27" s="263"/>
      <c r="O27" s="127"/>
      <c r="P27" s="127"/>
      <c r="V27" s="164">
        <v>1</v>
      </c>
      <c r="W27" s="165">
        <v>0.8</v>
      </c>
      <c r="X27" s="165">
        <f>X5</f>
        <v>0.5</v>
      </c>
      <c r="Y27" s="350"/>
      <c r="Z27" s="184" t="s">
        <v>63</v>
      </c>
      <c r="AA27" s="185" t="s">
        <v>72</v>
      </c>
    </row>
    <row r="28" spans="2:28" ht="35.85" customHeight="1" x14ac:dyDescent="0.3">
      <c r="B28" s="263"/>
      <c r="C28" s="263"/>
      <c r="D28" s="263"/>
      <c r="E28" s="263"/>
      <c r="F28" s="345" t="s">
        <v>73</v>
      </c>
      <c r="G28" s="351">
        <f>(D8*G8)+(D9*G9)+(D10*G10)+(D11*G11)+(D12*G12)+(D13*G13)+(D19*G18+D18*G19+D20*G20)</f>
        <v>366.99029126213588</v>
      </c>
      <c r="H28" s="351">
        <f>(D8*H8)+(D9*H9)+(D10*H10)+(D11*H11)+(D12*H12)+(D13*H13)+D19*H18+D18*H19+D20*H20</f>
        <v>293.59223300970876</v>
      </c>
      <c r="I28" s="351">
        <f>(D8*I8)+(D9*I9)+(D10*I10)+(D11*I11)+(D12*I12)+(D13*I13)+D19*I18+D18*I19+D20*I20</f>
        <v>183.49514563106794</v>
      </c>
      <c r="J28" s="351"/>
      <c r="K28" s="351"/>
      <c r="L28" s="352"/>
      <c r="M28" s="353"/>
      <c r="N28" s="263"/>
      <c r="O28" s="120"/>
      <c r="P28" s="120"/>
      <c r="S28" s="4" t="s">
        <v>71</v>
      </c>
      <c r="T28" s="4"/>
      <c r="U28" s="4"/>
      <c r="V28" s="351">
        <f>V7+V8+V9+V10+V11+V12+V20+V21+V22+V13</f>
        <v>56</v>
      </c>
      <c r="W28" s="351">
        <f>W7+W8+W9+W10+W11+W12+W20+W21+W22</f>
        <v>41</v>
      </c>
      <c r="X28" s="351">
        <f>X7+X8+X9+X10+X11+X12+X20+X21+X22+X13</f>
        <v>28</v>
      </c>
      <c r="Y28" s="352"/>
      <c r="Z28" s="354">
        <f>V28*V6+W28*W6+X28*X6+Y28*Y6</f>
        <v>573</v>
      </c>
      <c r="AA28" s="355">
        <f>F15+F17</f>
        <v>504</v>
      </c>
    </row>
    <row r="29" spans="2:28" ht="18" x14ac:dyDescent="0.3">
      <c r="F29" s="356" t="s">
        <v>74</v>
      </c>
      <c r="G29" s="357">
        <f>35*12*G6</f>
        <v>420</v>
      </c>
      <c r="H29" s="357">
        <f>35*12*H6</f>
        <v>336</v>
      </c>
      <c r="I29" s="357">
        <f>35*12*I6</f>
        <v>210</v>
      </c>
      <c r="J29" s="357">
        <f>35*10*J6</f>
        <v>0</v>
      </c>
      <c r="K29" s="357"/>
      <c r="L29" s="358"/>
      <c r="M29" s="359"/>
      <c r="O29" s="120"/>
      <c r="P29" s="42"/>
      <c r="T29" s="263"/>
      <c r="U29" s="263"/>
      <c r="V29" s="263"/>
      <c r="AA29" s="360">
        <f>Z28-AA28</f>
        <v>69</v>
      </c>
      <c r="AB29" s="361"/>
    </row>
    <row r="30" spans="2:28" ht="18" x14ac:dyDescent="0.3">
      <c r="E30" s="151"/>
      <c r="F30" s="362" t="s">
        <v>75</v>
      </c>
      <c r="G30" s="363">
        <f>G29-G28</f>
        <v>53.009708737864116</v>
      </c>
      <c r="H30" s="363">
        <f>H29-H28</f>
        <v>42.407766990291236</v>
      </c>
      <c r="I30" s="363">
        <f>I29-I28</f>
        <v>26.504854368932058</v>
      </c>
      <c r="J30" s="363">
        <f>J29-J28</f>
        <v>0</v>
      </c>
      <c r="K30" s="311">
        <f>K29-K28</f>
        <v>0</v>
      </c>
      <c r="R30" s="263"/>
      <c r="S30" s="263"/>
      <c r="T30" s="3" t="s">
        <v>73</v>
      </c>
      <c r="U30" s="3"/>
      <c r="V30" s="364">
        <f>T7*V7+T8*V8+T9*V9+T10*V10+T11*V11+T12*V12+T13*V13+T20*V20+T21*V21+T22*V22</f>
        <v>420</v>
      </c>
      <c r="W30" s="365">
        <f>T7*W7+T8*W8+T9*W9+T10*W10+T11*W11+T12*W12+T13*W13+T20*W20+T21*W21+T22*W22</f>
        <v>337.5</v>
      </c>
      <c r="X30" s="364">
        <f>T7*X7+T8*X8+T9*X9+T10*X10+T11*X11+T12*X12+T13*X13+T20*X20+T21*X21+T22*X22</f>
        <v>210</v>
      </c>
      <c r="Y30" s="364"/>
      <c r="AA30" s="366" t="s">
        <v>76</v>
      </c>
      <c r="AB30" s="367"/>
    </row>
    <row r="31" spans="2:28" ht="18" x14ac:dyDescent="0.3">
      <c r="F31" s="368" t="s">
        <v>77</v>
      </c>
      <c r="G31" s="369">
        <f>G30*G5</f>
        <v>477.08737864077705</v>
      </c>
      <c r="H31" s="369">
        <f>H30*H5</f>
        <v>42.407766990291236</v>
      </c>
      <c r="I31" s="369">
        <f>I30*I5</f>
        <v>26.504854368932058</v>
      </c>
      <c r="J31" s="369">
        <f>J30*J5</f>
        <v>0</v>
      </c>
      <c r="K31" s="251">
        <f>K30*K5</f>
        <v>0</v>
      </c>
      <c r="T31" s="2" t="s">
        <v>78</v>
      </c>
      <c r="U31" s="2"/>
      <c r="V31" s="370">
        <f>35*V5*12</f>
        <v>420</v>
      </c>
      <c r="W31" s="370">
        <f>35*W5*12</f>
        <v>336</v>
      </c>
      <c r="X31" s="370">
        <f>35*X5*12</f>
        <v>210</v>
      </c>
      <c r="Y31" s="370"/>
    </row>
    <row r="32" spans="2:28" ht="15.6" x14ac:dyDescent="0.3">
      <c r="F32" s="362" t="s">
        <v>79</v>
      </c>
      <c r="G32" s="311">
        <f>G31+H31+I31+J31+K31</f>
        <v>546.00000000000023</v>
      </c>
      <c r="H32" s="371"/>
      <c r="I32" s="372"/>
      <c r="J32" s="373"/>
      <c r="T32" s="1" t="s">
        <v>80</v>
      </c>
      <c r="U32" s="1"/>
      <c r="V32" s="374">
        <f>V30-V31</f>
        <v>0</v>
      </c>
      <c r="W32" s="374">
        <f>W30-W31</f>
        <v>1.5</v>
      </c>
      <c r="X32" s="374">
        <f>X30-X31</f>
        <v>0</v>
      </c>
      <c r="Y32" s="374"/>
    </row>
    <row r="33" spans="6:24" x14ac:dyDescent="0.3">
      <c r="F33" s="368" t="s">
        <v>81</v>
      </c>
      <c r="G33" s="251">
        <f>G32/12*52</f>
        <v>2366.0000000000009</v>
      </c>
      <c r="H33" s="375"/>
      <c r="I33" s="376"/>
      <c r="J33" s="377"/>
    </row>
    <row r="34" spans="6:24" x14ac:dyDescent="0.3">
      <c r="F34" s="378" t="s">
        <v>82</v>
      </c>
      <c r="G34" s="379">
        <f>G33/1820</f>
        <v>1.3000000000000005</v>
      </c>
      <c r="H34" s="380" t="s">
        <v>83</v>
      </c>
      <c r="I34" s="381"/>
      <c r="J34" s="382"/>
      <c r="T34" s="378" t="s">
        <v>84</v>
      </c>
      <c r="U34" s="383"/>
      <c r="V34" s="378">
        <f>V32/7.5</f>
        <v>0</v>
      </c>
      <c r="W34" s="384">
        <f>W32/7.5</f>
        <v>0.2</v>
      </c>
      <c r="X34" s="383">
        <f>X32/7.5</f>
        <v>0</v>
      </c>
    </row>
    <row r="35" spans="6:24" x14ac:dyDescent="0.3">
      <c r="F35" s="385"/>
      <c r="G35" s="173"/>
      <c r="H35" s="386"/>
      <c r="J35" s="387"/>
    </row>
    <row r="36" spans="6:24" x14ac:dyDescent="0.3">
      <c r="F36" s="378"/>
      <c r="G36" s="173"/>
      <c r="H36" s="380"/>
      <c r="I36" s="381"/>
      <c r="J36" s="382"/>
    </row>
    <row r="37" spans="6:24" x14ac:dyDescent="0.3">
      <c r="G37" s="388"/>
      <c r="H37" s="389"/>
      <c r="I37" s="390"/>
      <c r="J37" s="391"/>
    </row>
  </sheetData>
  <mergeCells count="13">
    <mergeCell ref="T30:U30"/>
    <mergeCell ref="T31:U31"/>
    <mergeCell ref="T32:U32"/>
    <mergeCell ref="S16:T16"/>
    <mergeCell ref="C17:D17"/>
    <mergeCell ref="S18:T18"/>
    <mergeCell ref="D26:F26"/>
    <mergeCell ref="S28:U28"/>
    <mergeCell ref="R4:W4"/>
    <mergeCell ref="O5:P5"/>
    <mergeCell ref="O6:P6"/>
    <mergeCell ref="G7:M7"/>
    <mergeCell ref="C15:D1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Roman,Normal"&amp;12Page &amp;P</oddFooter>
  </headerFooter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FB6FF"/>
  </sheetPr>
  <dimension ref="A1:T43"/>
  <sheetViews>
    <sheetView zoomScale="60" zoomScaleNormal="60" workbookViewId="0">
      <selection activeCell="A12" sqref="A12:A14"/>
    </sheetView>
  </sheetViews>
  <sheetFormatPr baseColWidth="10" defaultColWidth="8.88671875" defaultRowHeight="14.4" x14ac:dyDescent="0.3"/>
  <cols>
    <col min="1" max="1025" width="10.44140625"/>
  </cols>
  <sheetData>
    <row r="1" spans="1:20" x14ac:dyDescent="0.3">
      <c r="A1" s="14" t="s">
        <v>0</v>
      </c>
      <c r="B1" s="14"/>
      <c r="C1" s="392"/>
    </row>
    <row r="2" spans="1:20" ht="18" x14ac:dyDescent="0.35">
      <c r="A2" s="14" t="s">
        <v>2</v>
      </c>
      <c r="B2" s="14"/>
      <c r="C2" s="392"/>
      <c r="H2" s="807" t="s">
        <v>127</v>
      </c>
    </row>
    <row r="3" spans="1:20" x14ac:dyDescent="0.3">
      <c r="F3" s="152" t="s">
        <v>87</v>
      </c>
    </row>
    <row r="6" spans="1:20" ht="36" x14ac:dyDescent="0.3">
      <c r="C6" s="393"/>
      <c r="D6" s="394" t="s">
        <v>88</v>
      </c>
      <c r="E6" s="395" t="s">
        <v>89</v>
      </c>
      <c r="F6" s="395" t="s">
        <v>90</v>
      </c>
      <c r="G6" s="395" t="s">
        <v>91</v>
      </c>
      <c r="H6" s="395" t="s">
        <v>92</v>
      </c>
      <c r="I6" s="395" t="s">
        <v>93</v>
      </c>
      <c r="J6" s="396" t="s">
        <v>94</v>
      </c>
      <c r="K6" s="397" t="s">
        <v>95</v>
      </c>
    </row>
    <row r="7" spans="1:20" ht="18" x14ac:dyDescent="0.3">
      <c r="C7" s="398">
        <v>1</v>
      </c>
      <c r="D7" s="399" t="s">
        <v>40</v>
      </c>
      <c r="E7" s="400" t="s">
        <v>40</v>
      </c>
      <c r="F7" s="401"/>
      <c r="G7" s="402"/>
      <c r="H7" s="403" t="s">
        <v>40</v>
      </c>
      <c r="I7" s="404" t="s">
        <v>50</v>
      </c>
      <c r="J7" s="405" t="s">
        <v>50</v>
      </c>
      <c r="K7" s="406"/>
      <c r="M7" s="407" t="s">
        <v>28</v>
      </c>
      <c r="P7" s="42"/>
      <c r="Q7" s="161" t="s">
        <v>5</v>
      </c>
      <c r="R7" s="162" t="s">
        <v>60</v>
      </c>
      <c r="S7" s="163" t="s">
        <v>61</v>
      </c>
      <c r="T7" s="164">
        <v>1</v>
      </c>
    </row>
    <row r="8" spans="1:20" ht="18.600000000000001" thickBot="1" x14ac:dyDescent="0.35">
      <c r="C8" s="801"/>
      <c r="D8" s="409">
        <v>7.5</v>
      </c>
      <c r="E8" s="70">
        <v>7.5</v>
      </c>
      <c r="F8" s="410"/>
      <c r="G8" s="411"/>
      <c r="H8" s="412">
        <v>7.5</v>
      </c>
      <c r="I8" s="125">
        <v>7.5</v>
      </c>
      <c r="J8" s="126">
        <v>7.5</v>
      </c>
      <c r="K8" s="238">
        <f>SUM(D8:J8)</f>
        <v>37.5</v>
      </c>
      <c r="M8" s="407">
        <v>7.5</v>
      </c>
      <c r="P8" s="42"/>
      <c r="Q8" s="57"/>
      <c r="R8" s="56"/>
      <c r="S8" s="169"/>
      <c r="T8" s="170">
        <v>9</v>
      </c>
    </row>
    <row r="9" spans="1:20" ht="18" x14ac:dyDescent="0.3">
      <c r="C9" s="804">
        <v>2</v>
      </c>
      <c r="D9" s="413"/>
      <c r="E9" s="414"/>
      <c r="F9" s="162" t="s">
        <v>28</v>
      </c>
      <c r="G9" s="162" t="s">
        <v>28</v>
      </c>
      <c r="H9" s="415" t="s">
        <v>28</v>
      </c>
      <c r="I9" s="416"/>
      <c r="J9" s="417"/>
      <c r="K9" s="178"/>
      <c r="M9" s="407"/>
      <c r="P9" s="178" t="s">
        <v>27</v>
      </c>
      <c r="Q9" s="179" t="s">
        <v>28</v>
      </c>
      <c r="R9" s="180">
        <v>7.5</v>
      </c>
      <c r="S9" s="181">
        <v>4</v>
      </c>
      <c r="T9" s="182">
        <v>24</v>
      </c>
    </row>
    <row r="10" spans="1:20" ht="18.600000000000001" thickBot="1" x14ac:dyDescent="0.35">
      <c r="C10" s="602"/>
      <c r="D10" s="418"/>
      <c r="E10" s="419"/>
      <c r="F10" s="420">
        <v>7.5</v>
      </c>
      <c r="G10" s="420">
        <v>7.5</v>
      </c>
      <c r="H10" s="421">
        <v>7.5</v>
      </c>
      <c r="I10" s="422"/>
      <c r="J10" s="423"/>
      <c r="K10" s="238">
        <f>SUM(D10:J10)</f>
        <v>22.5</v>
      </c>
      <c r="M10" s="424"/>
      <c r="P10" s="191"/>
      <c r="Q10" s="117"/>
      <c r="R10" s="192"/>
      <c r="S10" s="66"/>
      <c r="T10" s="193"/>
    </row>
    <row r="11" spans="1:20" ht="18" x14ac:dyDescent="0.3">
      <c r="C11" s="802">
        <v>3</v>
      </c>
      <c r="D11" s="425" t="s">
        <v>28</v>
      </c>
      <c r="E11" s="44" t="s">
        <v>28</v>
      </c>
      <c r="F11" s="75" t="s">
        <v>40</v>
      </c>
      <c r="G11" s="402"/>
      <c r="H11" s="401"/>
      <c r="I11" s="65" t="s">
        <v>48</v>
      </c>
      <c r="J11" s="66" t="s">
        <v>48</v>
      </c>
      <c r="K11" s="178"/>
      <c r="M11" s="426" t="s">
        <v>40</v>
      </c>
      <c r="P11" s="191"/>
      <c r="Q11" s="202"/>
      <c r="R11" s="203"/>
      <c r="S11" s="204"/>
      <c r="T11" s="205"/>
    </row>
    <row r="12" spans="1:20" ht="18.600000000000001" thickBot="1" x14ac:dyDescent="0.35">
      <c r="A12" s="805" t="s">
        <v>96</v>
      </c>
      <c r="C12" s="801"/>
      <c r="D12" s="57">
        <v>7.5</v>
      </c>
      <c r="E12" s="56">
        <v>7.5</v>
      </c>
      <c r="F12" s="70">
        <v>7.5</v>
      </c>
      <c r="G12" s="411"/>
      <c r="H12" s="410"/>
      <c r="I12" s="284">
        <v>7.5</v>
      </c>
      <c r="J12" s="286">
        <v>7.5</v>
      </c>
      <c r="K12" s="238">
        <f>SUM(D12:J12)</f>
        <v>37.5</v>
      </c>
      <c r="M12" s="426">
        <v>7.5</v>
      </c>
      <c r="P12" s="191"/>
      <c r="Q12" s="213" t="s">
        <v>40</v>
      </c>
      <c r="R12" s="214">
        <v>7.5</v>
      </c>
      <c r="S12" s="215">
        <v>2</v>
      </c>
      <c r="T12" s="216">
        <v>12</v>
      </c>
    </row>
    <row r="13" spans="1:20" ht="18" x14ac:dyDescent="0.3">
      <c r="A13" s="796"/>
      <c r="C13" s="804">
        <v>4</v>
      </c>
      <c r="D13" s="399" t="s">
        <v>40</v>
      </c>
      <c r="E13" s="427"/>
      <c r="F13" s="400" t="s">
        <v>40</v>
      </c>
      <c r="G13" s="400" t="s">
        <v>40</v>
      </c>
      <c r="H13" s="403" t="s">
        <v>40</v>
      </c>
      <c r="I13" s="428"/>
      <c r="J13" s="429"/>
      <c r="K13" s="430"/>
      <c r="M13" s="431"/>
      <c r="P13" s="191"/>
      <c r="Q13" s="224"/>
      <c r="R13" s="225"/>
      <c r="S13" s="226"/>
      <c r="T13" s="227"/>
    </row>
    <row r="14" spans="1:20" ht="18.600000000000001" thickBot="1" x14ac:dyDescent="0.35">
      <c r="A14" s="806" t="s">
        <v>97</v>
      </c>
      <c r="C14" s="602"/>
      <c r="D14" s="432">
        <v>7.5</v>
      </c>
      <c r="E14" s="433"/>
      <c r="F14" s="434">
        <v>7.5</v>
      </c>
      <c r="G14" s="434">
        <v>7.5</v>
      </c>
      <c r="H14" s="435">
        <v>7.5</v>
      </c>
      <c r="I14" s="436"/>
      <c r="J14" s="437"/>
      <c r="K14" s="238">
        <f>SUM(D14:J14)</f>
        <v>30</v>
      </c>
      <c r="M14" s="431"/>
      <c r="P14" s="191"/>
      <c r="Q14" s="234"/>
      <c r="R14" s="235"/>
      <c r="S14" s="236"/>
      <c r="T14" s="227"/>
    </row>
    <row r="15" spans="1:20" ht="18.600000000000001" thickBot="1" x14ac:dyDescent="0.35">
      <c r="C15" s="802">
        <v>5</v>
      </c>
      <c r="D15" s="425" t="s">
        <v>28</v>
      </c>
      <c r="E15" s="44" t="s">
        <v>28</v>
      </c>
      <c r="F15" s="44" t="s">
        <v>28</v>
      </c>
      <c r="G15" s="44" t="s">
        <v>28</v>
      </c>
      <c r="H15" s="438"/>
      <c r="I15" s="65" t="s">
        <v>48</v>
      </c>
      <c r="J15" s="66" t="s">
        <v>48</v>
      </c>
      <c r="K15" s="439"/>
      <c r="M15" s="424" t="s">
        <v>48</v>
      </c>
      <c r="P15" s="238"/>
      <c r="Q15" s="245" t="s">
        <v>67</v>
      </c>
      <c r="R15" s="246">
        <v>7.5</v>
      </c>
      <c r="S15" s="247"/>
      <c r="T15" s="248">
        <v>8</v>
      </c>
    </row>
    <row r="16" spans="1:20" ht="18.600000000000001" thickBot="1" x14ac:dyDescent="0.35">
      <c r="C16" s="801"/>
      <c r="D16" s="57">
        <v>7.5</v>
      </c>
      <c r="E16" s="56">
        <v>7.5</v>
      </c>
      <c r="F16" s="56">
        <v>7.5</v>
      </c>
      <c r="G16" s="56">
        <v>7.5</v>
      </c>
      <c r="H16" s="440"/>
      <c r="I16" s="284">
        <v>7.5</v>
      </c>
      <c r="J16" s="286">
        <v>7.5</v>
      </c>
      <c r="K16" s="441">
        <f>SUM(D16:J16)</f>
        <v>45</v>
      </c>
      <c r="M16" s="424">
        <v>7.5</v>
      </c>
      <c r="P16" s="42"/>
      <c r="Q16" s="260"/>
      <c r="R16" s="261"/>
      <c r="S16" s="262"/>
      <c r="T16" s="170"/>
    </row>
    <row r="17" spans="2:20" ht="18" x14ac:dyDescent="0.3">
      <c r="C17" s="804">
        <v>6</v>
      </c>
      <c r="D17" s="161" t="s">
        <v>28</v>
      </c>
      <c r="E17" s="162" t="s">
        <v>28</v>
      </c>
      <c r="F17" s="442"/>
      <c r="G17" s="162" t="s">
        <v>28</v>
      </c>
      <c r="H17" s="415" t="s">
        <v>28</v>
      </c>
      <c r="I17" s="443"/>
      <c r="J17" s="444"/>
      <c r="K17" s="178"/>
      <c r="M17" s="316" t="s">
        <v>50</v>
      </c>
      <c r="P17" s="42"/>
      <c r="Q17" s="268"/>
      <c r="R17" s="269"/>
      <c r="S17" s="270"/>
      <c r="T17" s="271"/>
    </row>
    <row r="18" spans="2:20" ht="18.600000000000001" thickBot="1" x14ac:dyDescent="0.35">
      <c r="C18" s="602"/>
      <c r="D18" s="445">
        <v>7.5</v>
      </c>
      <c r="E18" s="420">
        <v>7.5</v>
      </c>
      <c r="F18" s="446"/>
      <c r="G18" s="420">
        <v>7.5</v>
      </c>
      <c r="H18" s="421">
        <v>7.5</v>
      </c>
      <c r="I18" s="447"/>
      <c r="J18" s="448"/>
      <c r="K18" s="238">
        <f>SUM(D18:J18)</f>
        <v>30</v>
      </c>
      <c r="M18" s="316">
        <v>7.5</v>
      </c>
      <c r="P18" s="42"/>
      <c r="Q18" s="6" t="s">
        <v>68</v>
      </c>
      <c r="R18" s="6"/>
      <c r="S18" s="276">
        <f>R9*S9+R10*S10+R11*S11+R12*S12+R13*S13+R14*S14</f>
        <v>45</v>
      </c>
      <c r="T18" s="277"/>
    </row>
    <row r="19" spans="2:20" ht="18" x14ac:dyDescent="0.3">
      <c r="C19" s="802">
        <v>7</v>
      </c>
      <c r="D19" s="449" t="s">
        <v>67</v>
      </c>
      <c r="E19" s="450" t="s">
        <v>67</v>
      </c>
      <c r="F19" s="450" t="s">
        <v>67</v>
      </c>
      <c r="G19" s="450" t="s">
        <v>67</v>
      </c>
      <c r="H19" s="438"/>
      <c r="I19" s="131" t="s">
        <v>50</v>
      </c>
      <c r="J19" s="132" t="s">
        <v>50</v>
      </c>
      <c r="K19" s="178"/>
      <c r="M19" s="424"/>
      <c r="P19" s="42"/>
      <c r="Q19" s="272"/>
      <c r="R19" s="273"/>
      <c r="S19" s="276"/>
      <c r="T19" s="277"/>
    </row>
    <row r="20" spans="2:20" ht="18.600000000000001" thickBot="1" x14ac:dyDescent="0.35">
      <c r="C20" s="801"/>
      <c r="D20" s="451">
        <v>7.5</v>
      </c>
      <c r="E20" s="452">
        <v>7.5</v>
      </c>
      <c r="F20" s="452">
        <v>7.5</v>
      </c>
      <c r="G20" s="452">
        <v>7.5</v>
      </c>
      <c r="H20" s="440"/>
      <c r="I20" s="125">
        <v>7.5</v>
      </c>
      <c r="J20" s="126">
        <v>7.5</v>
      </c>
      <c r="K20" s="238">
        <f>SUM(D20:J20)</f>
        <v>45</v>
      </c>
      <c r="P20" s="42"/>
      <c r="Q20" s="5" t="s">
        <v>69</v>
      </c>
      <c r="R20" s="5"/>
      <c r="S20" s="169">
        <f>R22*S22+R23*S23+R24*S24</f>
        <v>45</v>
      </c>
      <c r="T20" s="290"/>
    </row>
    <row r="21" spans="2:20" ht="18.600000000000001" thickBot="1" x14ac:dyDescent="0.35">
      <c r="C21" s="804">
        <v>8</v>
      </c>
      <c r="D21" s="453"/>
      <c r="E21" s="400" t="s">
        <v>40</v>
      </c>
      <c r="F21" s="400" t="s">
        <v>40</v>
      </c>
      <c r="G21" s="400" t="s">
        <v>40</v>
      </c>
      <c r="H21" s="403" t="s">
        <v>40</v>
      </c>
      <c r="I21" s="454"/>
      <c r="J21" s="455"/>
      <c r="K21" s="178"/>
      <c r="P21" s="42"/>
      <c r="Q21" s="299"/>
      <c r="R21" s="300"/>
      <c r="S21" s="301"/>
      <c r="T21" s="290"/>
    </row>
    <row r="22" spans="2:20" ht="18.600000000000001" thickBot="1" x14ac:dyDescent="0.35">
      <c r="C22" s="602"/>
      <c r="D22" s="456"/>
      <c r="E22" s="434">
        <v>7.5</v>
      </c>
      <c r="F22" s="434">
        <v>7.5</v>
      </c>
      <c r="G22" s="434">
        <v>7.5</v>
      </c>
      <c r="H22" s="435">
        <v>7.5</v>
      </c>
      <c r="I22" s="457"/>
      <c r="J22" s="458"/>
      <c r="K22" s="238">
        <f>SUM(D22:J22)</f>
        <v>30</v>
      </c>
      <c r="P22" s="178" t="s">
        <v>47</v>
      </c>
      <c r="Q22" s="284" t="s">
        <v>48</v>
      </c>
      <c r="R22" s="285">
        <v>7.5</v>
      </c>
      <c r="S22" s="181">
        <v>4</v>
      </c>
      <c r="T22" s="310">
        <v>8</v>
      </c>
    </row>
    <row r="23" spans="2:20" ht="18" x14ac:dyDescent="0.35">
      <c r="C23" s="802">
        <v>9</v>
      </c>
      <c r="D23" s="425" t="s">
        <v>28</v>
      </c>
      <c r="E23" s="44" t="s">
        <v>28</v>
      </c>
      <c r="F23" s="459"/>
      <c r="G23" s="44" t="s">
        <v>28</v>
      </c>
      <c r="H23" s="264" t="s">
        <v>28</v>
      </c>
      <c r="I23" s="65" t="s">
        <v>48</v>
      </c>
      <c r="J23" s="66" t="s">
        <v>48</v>
      </c>
      <c r="K23" s="178"/>
      <c r="P23" s="191"/>
      <c r="Q23" s="217" t="s">
        <v>50</v>
      </c>
      <c r="R23" s="291">
        <v>7.5</v>
      </c>
      <c r="S23" s="292">
        <v>2</v>
      </c>
      <c r="T23" s="315">
        <v>4</v>
      </c>
    </row>
    <row r="24" spans="2:20" ht="18.600000000000001" thickBot="1" x14ac:dyDescent="0.35">
      <c r="C24" s="801"/>
      <c r="D24" s="57">
        <v>7.5</v>
      </c>
      <c r="E24" s="56">
        <v>7.5</v>
      </c>
      <c r="F24" s="460"/>
      <c r="G24" s="56">
        <v>7.5</v>
      </c>
      <c r="H24" s="58">
        <v>7.5</v>
      </c>
      <c r="I24" s="284">
        <v>7.5</v>
      </c>
      <c r="J24" s="286">
        <v>7.5</v>
      </c>
      <c r="K24" s="238">
        <f>SUM(D24:J24)</f>
        <v>45</v>
      </c>
    </row>
    <row r="25" spans="2:20" ht="18" x14ac:dyDescent="0.3">
      <c r="C25" s="804">
        <v>10</v>
      </c>
      <c r="D25" s="461"/>
      <c r="E25" s="401"/>
      <c r="F25" s="162" t="s">
        <v>28</v>
      </c>
      <c r="G25" s="162" t="s">
        <v>28</v>
      </c>
      <c r="H25" s="415" t="s">
        <v>28</v>
      </c>
      <c r="I25" s="462"/>
      <c r="J25" s="463"/>
      <c r="K25" s="178"/>
    </row>
    <row r="26" spans="2:20" ht="18.600000000000001" thickBot="1" x14ac:dyDescent="0.35">
      <c r="C26" s="602"/>
      <c r="D26" s="464"/>
      <c r="E26" s="465"/>
      <c r="F26" s="420">
        <v>7.5</v>
      </c>
      <c r="G26" s="420">
        <v>7.5</v>
      </c>
      <c r="H26" s="421">
        <v>7.5</v>
      </c>
      <c r="I26" s="466"/>
      <c r="J26" s="467"/>
      <c r="K26" s="238">
        <f>SUM(D26:J26)</f>
        <v>22.5</v>
      </c>
      <c r="M26" t="s">
        <v>98</v>
      </c>
    </row>
    <row r="27" spans="2:20" ht="18" x14ac:dyDescent="0.3">
      <c r="B27" s="387"/>
      <c r="C27" s="802">
        <v>11</v>
      </c>
      <c r="D27" s="425" t="s">
        <v>28</v>
      </c>
      <c r="E27" s="44" t="s">
        <v>28</v>
      </c>
      <c r="F27" s="44" t="s">
        <v>28</v>
      </c>
      <c r="G27" s="44" t="s">
        <v>28</v>
      </c>
      <c r="H27" s="468"/>
      <c r="I27" s="65" t="s">
        <v>48</v>
      </c>
      <c r="J27" s="66" t="s">
        <v>48</v>
      </c>
      <c r="K27" s="178"/>
      <c r="M27" t="s">
        <v>99</v>
      </c>
    </row>
    <row r="28" spans="2:20" ht="18.600000000000001" thickBot="1" x14ac:dyDescent="0.35">
      <c r="B28" s="387"/>
      <c r="C28" s="801"/>
      <c r="D28" s="57">
        <v>7.5</v>
      </c>
      <c r="E28" s="56">
        <v>7.5</v>
      </c>
      <c r="F28" s="56">
        <v>7.5</v>
      </c>
      <c r="G28" s="56">
        <v>7.5</v>
      </c>
      <c r="H28" s="469"/>
      <c r="I28" s="284">
        <v>7.5</v>
      </c>
      <c r="J28" s="286">
        <v>7.5</v>
      </c>
      <c r="K28" s="238">
        <f>SUM(D28:J28)</f>
        <v>45</v>
      </c>
    </row>
    <row r="29" spans="2:20" ht="18" x14ac:dyDescent="0.3">
      <c r="B29" s="387"/>
      <c r="C29" s="804">
        <v>12</v>
      </c>
      <c r="D29" s="461"/>
      <c r="E29" s="470" t="s">
        <v>67</v>
      </c>
      <c r="F29" s="470" t="s">
        <v>67</v>
      </c>
      <c r="G29" s="470" t="s">
        <v>67</v>
      </c>
      <c r="H29" s="471" t="s">
        <v>67</v>
      </c>
      <c r="I29" s="428"/>
      <c r="J29" s="429"/>
      <c r="K29" s="178"/>
    </row>
    <row r="30" spans="2:20" ht="18.600000000000001" thickBot="1" x14ac:dyDescent="0.35">
      <c r="C30" s="602"/>
      <c r="D30" s="464"/>
      <c r="E30" s="246">
        <v>7.5</v>
      </c>
      <c r="F30" s="246">
        <v>7.5</v>
      </c>
      <c r="G30" s="246">
        <v>7.5</v>
      </c>
      <c r="H30" s="472">
        <v>7.5</v>
      </c>
      <c r="I30" s="456"/>
      <c r="J30" s="473"/>
      <c r="K30" s="238">
        <f>SUM(D30:J30)</f>
        <v>30</v>
      </c>
    </row>
    <row r="31" spans="2:20" ht="18.600000000000001" thickBot="1" x14ac:dyDescent="0.35">
      <c r="B31" s="182">
        <f>SUM(D31:H31)</f>
        <v>24</v>
      </c>
      <c r="C31" s="803" t="s">
        <v>28</v>
      </c>
      <c r="D31" s="474">
        <f>COUNTIF(D$7:D$30,"M")</f>
        <v>5</v>
      </c>
      <c r="E31" s="475">
        <f>COUNTIF(E$7:E$30,"M")</f>
        <v>5</v>
      </c>
      <c r="F31" s="476">
        <f>COUNTIF(F$7:F$30,"M")</f>
        <v>4</v>
      </c>
      <c r="G31" s="475">
        <f>COUNTIF(G$7:G$30,"M")</f>
        <v>6</v>
      </c>
      <c r="H31" s="477">
        <f>COUNTIF(H$7:H$30,"M")</f>
        <v>4</v>
      </c>
      <c r="I31" s="478"/>
      <c r="J31" s="479"/>
      <c r="K31" s="480">
        <f>SUM(K8:K30)</f>
        <v>420</v>
      </c>
    </row>
    <row r="32" spans="2:20" ht="18" x14ac:dyDescent="0.3">
      <c r="B32" s="193"/>
      <c r="C32" s="481"/>
      <c r="D32" s="196"/>
      <c r="E32" s="482"/>
      <c r="F32" s="482"/>
      <c r="G32" s="482"/>
      <c r="H32" s="197"/>
      <c r="I32" s="483"/>
      <c r="J32" s="484"/>
      <c r="K32" s="177">
        <f>35*12</f>
        <v>420</v>
      </c>
    </row>
    <row r="33" spans="2:11" ht="18" x14ac:dyDescent="0.3">
      <c r="B33" s="485">
        <f>SUM(D33:H33)</f>
        <v>12</v>
      </c>
      <c r="C33" s="485" t="s">
        <v>40</v>
      </c>
      <c r="D33" s="486">
        <f>COUNTIF(D$7:D$30,"S")</f>
        <v>2</v>
      </c>
      <c r="E33" s="487">
        <f>COUNTIF(E$7:E$30,"S")</f>
        <v>2</v>
      </c>
      <c r="F33" s="488">
        <f>COUNTIF(F$7:F$30,"S")</f>
        <v>3</v>
      </c>
      <c r="G33" s="487">
        <f>COUNTIF(G$7:G$30,"S")</f>
        <v>2</v>
      </c>
      <c r="H33" s="489">
        <f>COUNTIF(H$7:H$30,"S")</f>
        <v>3</v>
      </c>
      <c r="I33" s="483"/>
      <c r="J33" s="484"/>
      <c r="K33" s="177">
        <f>K32-K31</f>
        <v>0</v>
      </c>
    </row>
    <row r="34" spans="2:11" ht="18" hidden="1" x14ac:dyDescent="0.3">
      <c r="B34" s="205"/>
      <c r="C34" s="205"/>
      <c r="D34" s="490"/>
      <c r="E34" s="491"/>
      <c r="F34" s="491"/>
      <c r="G34" s="491"/>
      <c r="H34" s="492"/>
      <c r="I34" s="483"/>
      <c r="J34" s="484"/>
      <c r="K34" s="263"/>
    </row>
    <row r="35" spans="2:11" ht="18" hidden="1" x14ac:dyDescent="0.3">
      <c r="B35" s="227"/>
      <c r="C35" s="227"/>
      <c r="D35" s="493"/>
      <c r="E35" s="494"/>
      <c r="F35" s="494"/>
      <c r="G35" s="494"/>
      <c r="H35" s="495"/>
      <c r="I35" s="483"/>
      <c r="J35" s="484"/>
      <c r="K35" s="263"/>
    </row>
    <row r="36" spans="2:11" ht="18" hidden="1" x14ac:dyDescent="0.3">
      <c r="B36" s="227"/>
      <c r="C36" s="227"/>
      <c r="D36" s="493"/>
      <c r="E36" s="494"/>
      <c r="F36" s="494"/>
      <c r="G36" s="494"/>
      <c r="H36" s="495"/>
      <c r="I36" s="483"/>
      <c r="J36" s="484"/>
      <c r="K36" s="263"/>
    </row>
    <row r="37" spans="2:11" ht="18" x14ac:dyDescent="0.3">
      <c r="B37" s="496">
        <f>SUM(D37:H37)</f>
        <v>8</v>
      </c>
      <c r="C37" s="497" t="s">
        <v>67</v>
      </c>
      <c r="D37" s="252">
        <f>COUNTIF(D$7:D$30,"X")</f>
        <v>1</v>
      </c>
      <c r="E37" s="498">
        <f>COUNTIF(E$7:E$30,"X")</f>
        <v>2</v>
      </c>
      <c r="F37" s="498">
        <f>COUNTIF(F$7:F$30,"X")</f>
        <v>2</v>
      </c>
      <c r="G37" s="498">
        <f>COUNTIF(G$7:G$30,"X")</f>
        <v>2</v>
      </c>
      <c r="H37" s="253">
        <f>COUNTIF(H$7:H$30,"X")</f>
        <v>1</v>
      </c>
      <c r="I37" s="499"/>
      <c r="J37" s="500"/>
      <c r="K37" s="263"/>
    </row>
    <row r="38" spans="2:11" ht="18" x14ac:dyDescent="0.3">
      <c r="B38" s="179"/>
      <c r="C38" s="501"/>
      <c r="D38" s="502">
        <f>((D31+D33)-6)+D37</f>
        <v>2</v>
      </c>
      <c r="E38" s="502">
        <f>((E31+E33)-6)+E37</f>
        <v>3</v>
      </c>
      <c r="F38" s="502">
        <f>((F31+F33)-6)+F37</f>
        <v>3</v>
      </c>
      <c r="G38" s="502">
        <f>((G31+G33)-6)+G37</f>
        <v>4</v>
      </c>
      <c r="H38" s="502">
        <f>((H31+H33)-6)+H37</f>
        <v>2</v>
      </c>
      <c r="I38" s="499"/>
      <c r="J38" s="500"/>
      <c r="K38" s="263"/>
    </row>
    <row r="39" spans="2:11" ht="18" x14ac:dyDescent="0.3">
      <c r="B39" s="503"/>
      <c r="C39" s="504"/>
      <c r="D39" s="505"/>
      <c r="E39" s="506"/>
      <c r="F39" s="506"/>
      <c r="G39" s="506"/>
      <c r="H39" s="507"/>
      <c r="I39" s="508"/>
      <c r="J39" s="509"/>
      <c r="K39" s="263"/>
    </row>
    <row r="40" spans="2:11" ht="18" x14ac:dyDescent="0.3">
      <c r="B40" s="182">
        <f>SUM(I40:J40)</f>
        <v>8</v>
      </c>
      <c r="C40" s="182" t="s">
        <v>48</v>
      </c>
      <c r="D40" s="510"/>
      <c r="E40" s="511"/>
      <c r="F40" s="511"/>
      <c r="G40" s="511"/>
      <c r="H40" s="512"/>
      <c r="I40" s="513">
        <f>COUNTIF(I7:I30,"MW")</f>
        <v>4</v>
      </c>
      <c r="J40" s="183">
        <f>COUNTIF(J7:J30,"MW")</f>
        <v>4</v>
      </c>
      <c r="K40" s="263"/>
    </row>
    <row r="41" spans="2:11" ht="18" x14ac:dyDescent="0.3">
      <c r="B41" s="193">
        <f>SUM(I41:J41)</f>
        <v>4</v>
      </c>
      <c r="C41" s="485" t="s">
        <v>50</v>
      </c>
      <c r="D41" s="514"/>
      <c r="E41" s="515"/>
      <c r="F41" s="515"/>
      <c r="G41" s="515"/>
      <c r="H41" s="516"/>
      <c r="I41" s="517">
        <f>COUNTIF(I7:I30,"Sw")</f>
        <v>2</v>
      </c>
      <c r="J41" s="195">
        <f>COUNTIF(J7:J30,"Sw")</f>
        <v>2</v>
      </c>
      <c r="K41" s="263"/>
    </row>
    <row r="42" spans="2:11" ht="18" x14ac:dyDescent="0.3">
      <c r="B42" s="193">
        <f>SUM(I42:J42)</f>
        <v>0</v>
      </c>
      <c r="C42" s="518"/>
      <c r="D42" s="514"/>
      <c r="E42" s="515"/>
      <c r="F42" s="515"/>
      <c r="G42" s="515"/>
      <c r="H42" s="516"/>
      <c r="I42" s="517"/>
      <c r="J42" s="195"/>
      <c r="K42" s="263"/>
    </row>
    <row r="43" spans="2:11" ht="18" x14ac:dyDescent="0.3">
      <c r="B43" s="496"/>
      <c r="C43" s="519"/>
      <c r="D43" s="520"/>
      <c r="E43" s="521"/>
      <c r="F43" s="521"/>
      <c r="G43" s="521"/>
      <c r="H43" s="522"/>
      <c r="I43" s="523"/>
      <c r="J43" s="507"/>
      <c r="K43" s="263"/>
    </row>
  </sheetData>
  <mergeCells count="2">
    <mergeCell ref="Q18:R18"/>
    <mergeCell ref="Q20:R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FB6FF"/>
  </sheetPr>
  <dimension ref="A1:CY44"/>
  <sheetViews>
    <sheetView zoomScale="60" zoomScaleNormal="60" workbookViewId="0">
      <selection activeCell="T5" sqref="T5"/>
    </sheetView>
  </sheetViews>
  <sheetFormatPr baseColWidth="10" defaultColWidth="8.88671875" defaultRowHeight="14.4" x14ac:dyDescent="0.3"/>
  <cols>
    <col min="1" max="4" width="8.6640625"/>
    <col min="5" max="88" width="5.5546875"/>
    <col min="89" max="89" width="8.6640625"/>
    <col min="90" max="93" width="0" style="524" hidden="1"/>
    <col min="94" max="94" width="8.6640625" style="524"/>
    <col min="95" max="96" width="8.6640625"/>
    <col min="97" max="98" width="8.6640625" style="524"/>
    <col min="99" max="1025" width="8.6640625"/>
  </cols>
  <sheetData>
    <row r="1" spans="1:101" x14ac:dyDescent="0.3">
      <c r="A1" s="14" t="s">
        <v>0</v>
      </c>
      <c r="B1" s="14"/>
      <c r="C1" s="799"/>
      <c r="CK1" s="525"/>
      <c r="CL1"/>
      <c r="CM1"/>
      <c r="CN1"/>
      <c r="CO1"/>
      <c r="CP1"/>
      <c r="CQ1" s="526"/>
      <c r="CR1" s="526"/>
      <c r="CS1"/>
      <c r="CT1"/>
    </row>
    <row r="2" spans="1:101" ht="17.399999999999999" x14ac:dyDescent="0.3">
      <c r="A2" s="14" t="s">
        <v>2</v>
      </c>
      <c r="B2" s="14"/>
      <c r="C2" s="799"/>
      <c r="H2" s="527" t="s">
        <v>100</v>
      </c>
      <c r="S2" s="528"/>
      <c r="CK2" s="525"/>
      <c r="CL2"/>
      <c r="CM2"/>
      <c r="CN2"/>
      <c r="CO2"/>
      <c r="CP2"/>
      <c r="CQ2" s="526"/>
      <c r="CR2" s="526"/>
      <c r="CS2"/>
      <c r="CT2"/>
    </row>
    <row r="3" spans="1:101" x14ac:dyDescent="0.3">
      <c r="CK3" s="525"/>
      <c r="CL3"/>
      <c r="CM3"/>
      <c r="CN3"/>
      <c r="CO3"/>
      <c r="CP3"/>
      <c r="CQ3" s="526"/>
      <c r="CR3" s="526"/>
      <c r="CS3"/>
      <c r="CT3"/>
    </row>
    <row r="4" spans="1:101" x14ac:dyDescent="0.3">
      <c r="A4" s="151"/>
      <c r="B4" s="151"/>
      <c r="F4" s="529"/>
      <c r="I4" s="40" t="s">
        <v>101</v>
      </c>
      <c r="CK4" s="525"/>
      <c r="CL4"/>
      <c r="CM4"/>
      <c r="CN4"/>
      <c r="CO4"/>
      <c r="CP4"/>
      <c r="CQ4" s="526"/>
      <c r="CR4" s="526"/>
      <c r="CS4"/>
      <c r="CT4"/>
    </row>
    <row r="5" spans="1:101" x14ac:dyDescent="0.3">
      <c r="A5" s="151"/>
      <c r="B5" s="151"/>
      <c r="F5" s="529"/>
      <c r="T5" s="530"/>
      <c r="CK5" s="525"/>
      <c r="CL5"/>
      <c r="CM5"/>
      <c r="CN5"/>
      <c r="CO5"/>
      <c r="CP5"/>
      <c r="CQ5" s="526"/>
      <c r="CR5" s="526"/>
      <c r="CS5"/>
      <c r="CT5"/>
    </row>
    <row r="6" spans="1:101" ht="18" x14ac:dyDescent="0.3">
      <c r="F6" s="531"/>
      <c r="M6" s="127"/>
      <c r="CK6" s="525"/>
      <c r="CL6"/>
      <c r="CM6"/>
      <c r="CN6"/>
      <c r="CO6"/>
      <c r="CP6"/>
      <c r="CQ6" s="526"/>
      <c r="CR6" s="526"/>
      <c r="CS6"/>
      <c r="CT6"/>
    </row>
    <row r="7" spans="1:101" x14ac:dyDescent="0.3">
      <c r="CK7" s="525"/>
      <c r="CL7"/>
      <c r="CM7"/>
      <c r="CN7"/>
      <c r="CO7"/>
      <c r="CP7"/>
      <c r="CQ7" s="526"/>
      <c r="CR7" s="526"/>
      <c r="CS7"/>
      <c r="CT7"/>
    </row>
    <row r="8" spans="1:101" x14ac:dyDescent="0.3">
      <c r="D8" s="177"/>
      <c r="E8" s="177"/>
      <c r="F8" s="177"/>
      <c r="G8" s="177">
        <v>1</v>
      </c>
      <c r="H8" s="177"/>
      <c r="I8" s="177"/>
      <c r="J8" s="177"/>
      <c r="K8" s="177"/>
      <c r="L8" s="177"/>
      <c r="M8" s="177"/>
      <c r="N8" s="177">
        <v>2</v>
      </c>
      <c r="O8" s="177"/>
      <c r="P8" s="177"/>
      <c r="Q8" s="177"/>
      <c r="R8" s="177"/>
      <c r="S8" s="177"/>
      <c r="T8" s="177"/>
      <c r="U8" s="177">
        <v>3</v>
      </c>
      <c r="V8" s="177"/>
      <c r="W8" s="177"/>
      <c r="X8" s="177"/>
      <c r="Y8" s="177"/>
      <c r="Z8" s="177"/>
      <c r="AA8" s="177"/>
      <c r="AB8" s="177">
        <v>4</v>
      </c>
      <c r="AC8" s="177"/>
      <c r="AD8" s="177"/>
      <c r="AE8" s="177"/>
      <c r="AF8" s="177"/>
      <c r="AG8" s="177"/>
      <c r="AH8" s="177"/>
      <c r="AI8" s="177">
        <v>5</v>
      </c>
      <c r="AJ8" s="177"/>
      <c r="AK8" s="177"/>
      <c r="AL8" s="177"/>
      <c r="AM8" s="177"/>
      <c r="AN8" s="177"/>
      <c r="AO8" s="177"/>
      <c r="AP8" s="177">
        <v>6</v>
      </c>
      <c r="AQ8" s="177"/>
      <c r="AR8" s="177"/>
      <c r="AS8" s="177"/>
      <c r="AT8" s="177"/>
      <c r="AU8" s="177"/>
      <c r="AV8" s="177"/>
      <c r="AW8" s="177">
        <v>7</v>
      </c>
      <c r="AX8" s="177"/>
      <c r="AY8" s="177"/>
      <c r="AZ8" s="177"/>
      <c r="BA8" s="177"/>
      <c r="BB8" s="177"/>
      <c r="BC8" s="177"/>
      <c r="BD8" s="177">
        <v>8</v>
      </c>
      <c r="BE8" s="177"/>
      <c r="BF8" s="177"/>
      <c r="BG8" s="177"/>
      <c r="BH8" s="177"/>
      <c r="BI8" s="177"/>
      <c r="BJ8" s="177"/>
      <c r="BK8" s="177">
        <v>9</v>
      </c>
      <c r="BL8" s="177"/>
      <c r="BM8" s="177"/>
      <c r="BN8" s="177"/>
      <c r="BO8" s="177"/>
      <c r="BP8" s="177"/>
      <c r="BQ8" s="177"/>
      <c r="BR8" s="177">
        <v>10</v>
      </c>
      <c r="BS8" s="177"/>
      <c r="BT8" s="177"/>
      <c r="BU8" s="177"/>
      <c r="BV8" s="177"/>
      <c r="BW8" s="177"/>
      <c r="BX8" s="177"/>
      <c r="BY8" s="177">
        <v>11</v>
      </c>
      <c r="BZ8" s="177"/>
      <c r="CA8" s="177"/>
      <c r="CB8" s="177"/>
      <c r="CC8" s="177"/>
      <c r="CD8" s="177"/>
      <c r="CE8" s="177"/>
      <c r="CF8" s="177">
        <v>12</v>
      </c>
      <c r="CG8" s="177"/>
      <c r="CH8" s="177"/>
      <c r="CI8" s="177"/>
      <c r="CJ8" s="177"/>
      <c r="CK8" s="532"/>
      <c r="CL8" s="532"/>
      <c r="CM8" s="533"/>
      <c r="CN8" s="534"/>
      <c r="CO8" s="534"/>
      <c r="CP8" s="535"/>
      <c r="CQ8" s="533"/>
      <c r="CR8" s="533"/>
      <c r="CS8" s="536"/>
      <c r="CT8" s="537"/>
      <c r="CU8" s="177"/>
      <c r="CV8" s="177"/>
      <c r="CW8" s="177"/>
    </row>
    <row r="9" spans="1:101" ht="18" x14ac:dyDescent="0.3">
      <c r="A9" s="152" t="s">
        <v>87</v>
      </c>
      <c r="E9" s="538" t="s">
        <v>102</v>
      </c>
      <c r="F9" s="539" t="s">
        <v>103</v>
      </c>
      <c r="G9" s="539" t="s">
        <v>104</v>
      </c>
      <c r="H9" s="539" t="s">
        <v>105</v>
      </c>
      <c r="I9" s="540" t="s">
        <v>106</v>
      </c>
      <c r="J9" s="541" t="s">
        <v>40</v>
      </c>
      <c r="K9" s="542" t="s">
        <v>107</v>
      </c>
      <c r="L9" s="543" t="s">
        <v>102</v>
      </c>
      <c r="M9" s="539" t="s">
        <v>103</v>
      </c>
      <c r="N9" s="539" t="s">
        <v>104</v>
      </c>
      <c r="O9" s="539" t="s">
        <v>105</v>
      </c>
      <c r="P9" s="540" t="s">
        <v>106</v>
      </c>
      <c r="Q9" s="541" t="s">
        <v>40</v>
      </c>
      <c r="R9" s="542" t="s">
        <v>107</v>
      </c>
      <c r="S9" s="543" t="s">
        <v>102</v>
      </c>
      <c r="T9" s="539" t="s">
        <v>103</v>
      </c>
      <c r="U9" s="539" t="s">
        <v>104</v>
      </c>
      <c r="V9" s="539" t="s">
        <v>105</v>
      </c>
      <c r="W9" s="540" t="s">
        <v>106</v>
      </c>
      <c r="X9" s="541" t="s">
        <v>40</v>
      </c>
      <c r="Y9" s="542" t="s">
        <v>107</v>
      </c>
      <c r="Z9" s="543" t="s">
        <v>102</v>
      </c>
      <c r="AA9" s="539" t="s">
        <v>103</v>
      </c>
      <c r="AB9" s="539" t="s">
        <v>104</v>
      </c>
      <c r="AC9" s="539" t="s">
        <v>105</v>
      </c>
      <c r="AD9" s="540" t="s">
        <v>106</v>
      </c>
      <c r="AE9" s="544" t="s">
        <v>40</v>
      </c>
      <c r="AF9" s="545" t="s">
        <v>107</v>
      </c>
      <c r="AG9" s="543" t="s">
        <v>102</v>
      </c>
      <c r="AH9" s="539" t="s">
        <v>103</v>
      </c>
      <c r="AI9" s="539" t="s">
        <v>104</v>
      </c>
      <c r="AJ9" s="539" t="s">
        <v>105</v>
      </c>
      <c r="AK9" s="540" t="s">
        <v>106</v>
      </c>
      <c r="AL9" s="541" t="s">
        <v>40</v>
      </c>
      <c r="AM9" s="542" t="s">
        <v>107</v>
      </c>
      <c r="AN9" s="543" t="s">
        <v>102</v>
      </c>
      <c r="AO9" s="539" t="s">
        <v>103</v>
      </c>
      <c r="AP9" s="539" t="s">
        <v>104</v>
      </c>
      <c r="AQ9" s="539" t="s">
        <v>105</v>
      </c>
      <c r="AR9" s="540" t="s">
        <v>106</v>
      </c>
      <c r="AS9" s="541" t="s">
        <v>40</v>
      </c>
      <c r="AT9" s="542" t="s">
        <v>107</v>
      </c>
      <c r="AU9" s="538" t="s">
        <v>102</v>
      </c>
      <c r="AV9" s="539" t="s">
        <v>103</v>
      </c>
      <c r="AW9" s="539" t="s">
        <v>104</v>
      </c>
      <c r="AX9" s="539" t="s">
        <v>105</v>
      </c>
      <c r="AY9" s="540" t="s">
        <v>106</v>
      </c>
      <c r="AZ9" s="544" t="s">
        <v>40</v>
      </c>
      <c r="BA9" s="545" t="s">
        <v>107</v>
      </c>
      <c r="BB9" s="543" t="s">
        <v>102</v>
      </c>
      <c r="BC9" s="539" t="s">
        <v>103</v>
      </c>
      <c r="BD9" s="539" t="s">
        <v>104</v>
      </c>
      <c r="BE9" s="539" t="s">
        <v>105</v>
      </c>
      <c r="BF9" s="540" t="s">
        <v>106</v>
      </c>
      <c r="BG9" s="541" t="s">
        <v>40</v>
      </c>
      <c r="BH9" s="542" t="s">
        <v>107</v>
      </c>
      <c r="BI9" s="543" t="s">
        <v>102</v>
      </c>
      <c r="BJ9" s="539" t="s">
        <v>103</v>
      </c>
      <c r="BK9" s="539" t="s">
        <v>104</v>
      </c>
      <c r="BL9" s="539" t="s">
        <v>105</v>
      </c>
      <c r="BM9" s="540" t="s">
        <v>106</v>
      </c>
      <c r="BN9" s="541" t="s">
        <v>40</v>
      </c>
      <c r="BO9" s="542" t="s">
        <v>107</v>
      </c>
      <c r="BP9" s="543" t="s">
        <v>102</v>
      </c>
      <c r="BQ9" s="539" t="s">
        <v>103</v>
      </c>
      <c r="BR9" s="539" t="s">
        <v>104</v>
      </c>
      <c r="BS9" s="539" t="s">
        <v>105</v>
      </c>
      <c r="BT9" s="540" t="s">
        <v>106</v>
      </c>
      <c r="BU9" s="541" t="s">
        <v>40</v>
      </c>
      <c r="BV9" s="542" t="s">
        <v>107</v>
      </c>
      <c r="BW9" s="543" t="s">
        <v>102</v>
      </c>
      <c r="BX9" s="539" t="s">
        <v>103</v>
      </c>
      <c r="BY9" s="539" t="s">
        <v>104</v>
      </c>
      <c r="BZ9" s="539" t="s">
        <v>105</v>
      </c>
      <c r="CA9" s="540" t="s">
        <v>106</v>
      </c>
      <c r="CB9" s="541" t="s">
        <v>40</v>
      </c>
      <c r="CC9" s="542" t="s">
        <v>107</v>
      </c>
      <c r="CD9" s="543" t="s">
        <v>102</v>
      </c>
      <c r="CE9" s="539" t="s">
        <v>103</v>
      </c>
      <c r="CF9" s="539" t="s">
        <v>104</v>
      </c>
      <c r="CG9" s="539" t="s">
        <v>105</v>
      </c>
      <c r="CH9" s="540" t="s">
        <v>106</v>
      </c>
      <c r="CI9" s="541" t="s">
        <v>40</v>
      </c>
      <c r="CJ9" s="542" t="s">
        <v>107</v>
      </c>
      <c r="CK9" s="546" t="s">
        <v>28</v>
      </c>
      <c r="CL9" s="547"/>
      <c r="CM9" s="548"/>
      <c r="CN9" s="549"/>
      <c r="CO9" s="550"/>
      <c r="CP9" s="551" t="s">
        <v>40</v>
      </c>
      <c r="CQ9" s="643" t="s">
        <v>67</v>
      </c>
      <c r="CR9" s="179" t="s">
        <v>48</v>
      </c>
      <c r="CS9" s="553" t="s">
        <v>50</v>
      </c>
      <c r="CT9" s="554"/>
      <c r="CU9" s="555" t="s">
        <v>108</v>
      </c>
      <c r="CV9" s="556" t="s">
        <v>109</v>
      </c>
      <c r="CW9" s="557" t="s">
        <v>110</v>
      </c>
    </row>
    <row r="10" spans="1:101" ht="18" x14ac:dyDescent="0.3">
      <c r="B10" s="310">
        <v>1</v>
      </c>
      <c r="C10" s="310" t="s">
        <v>111</v>
      </c>
      <c r="D10" s="558">
        <v>1</v>
      </c>
      <c r="E10" s="399" t="s">
        <v>40</v>
      </c>
      <c r="F10" s="400" t="s">
        <v>40</v>
      </c>
      <c r="G10" s="401"/>
      <c r="H10" s="402"/>
      <c r="I10" s="403" t="s">
        <v>40</v>
      </c>
      <c r="J10" s="404" t="s">
        <v>50</v>
      </c>
      <c r="K10" s="405" t="s">
        <v>50</v>
      </c>
      <c r="L10" s="413"/>
      <c r="M10" s="414"/>
      <c r="N10" s="162" t="s">
        <v>28</v>
      </c>
      <c r="O10" s="162" t="s">
        <v>28</v>
      </c>
      <c r="P10" s="415" t="s">
        <v>28</v>
      </c>
      <c r="Q10" s="416"/>
      <c r="R10" s="417"/>
      <c r="S10" s="161" t="s">
        <v>28</v>
      </c>
      <c r="T10" s="162" t="s">
        <v>28</v>
      </c>
      <c r="U10" s="400" t="s">
        <v>40</v>
      </c>
      <c r="V10" s="402"/>
      <c r="W10" s="401"/>
      <c r="X10" s="179" t="s">
        <v>48</v>
      </c>
      <c r="Y10" s="181" t="s">
        <v>48</v>
      </c>
      <c r="Z10" s="399" t="s">
        <v>40</v>
      </c>
      <c r="AA10" s="427"/>
      <c r="AB10" s="400" t="s">
        <v>40</v>
      </c>
      <c r="AC10" s="400" t="s">
        <v>40</v>
      </c>
      <c r="AD10" s="403" t="s">
        <v>40</v>
      </c>
      <c r="AE10" s="428"/>
      <c r="AF10" s="429"/>
      <c r="AG10" s="161" t="s">
        <v>28</v>
      </c>
      <c r="AH10" s="162" t="s">
        <v>28</v>
      </c>
      <c r="AI10" s="162" t="s">
        <v>28</v>
      </c>
      <c r="AJ10" s="162" t="s">
        <v>28</v>
      </c>
      <c r="AK10" s="559"/>
      <c r="AL10" s="179" t="s">
        <v>48</v>
      </c>
      <c r="AM10" s="181" t="s">
        <v>48</v>
      </c>
      <c r="AN10" s="161" t="s">
        <v>28</v>
      </c>
      <c r="AO10" s="162" t="s">
        <v>28</v>
      </c>
      <c r="AP10" s="442"/>
      <c r="AQ10" s="162" t="s">
        <v>28</v>
      </c>
      <c r="AR10" s="415" t="s">
        <v>28</v>
      </c>
      <c r="AS10" s="443"/>
      <c r="AT10" s="444"/>
      <c r="AU10" s="560" t="s">
        <v>67</v>
      </c>
      <c r="AV10" s="470" t="s">
        <v>67</v>
      </c>
      <c r="AW10" s="470" t="s">
        <v>67</v>
      </c>
      <c r="AX10" s="470" t="s">
        <v>67</v>
      </c>
      <c r="AY10" s="559"/>
      <c r="AZ10" s="131" t="s">
        <v>50</v>
      </c>
      <c r="BA10" s="132" t="s">
        <v>50</v>
      </c>
      <c r="BB10" s="453"/>
      <c r="BC10" s="400" t="s">
        <v>40</v>
      </c>
      <c r="BD10" s="400" t="s">
        <v>40</v>
      </c>
      <c r="BE10" s="400" t="s">
        <v>40</v>
      </c>
      <c r="BF10" s="403" t="s">
        <v>40</v>
      </c>
      <c r="BG10" s="454"/>
      <c r="BH10" s="455"/>
      <c r="BI10" s="161" t="s">
        <v>28</v>
      </c>
      <c r="BJ10" s="162" t="s">
        <v>28</v>
      </c>
      <c r="BK10" s="561"/>
      <c r="BL10" s="162" t="s">
        <v>28</v>
      </c>
      <c r="BM10" s="415" t="s">
        <v>28</v>
      </c>
      <c r="BN10" s="179" t="s">
        <v>48</v>
      </c>
      <c r="BO10" s="181" t="s">
        <v>48</v>
      </c>
      <c r="BP10" s="461"/>
      <c r="BQ10" s="401"/>
      <c r="BR10" s="162" t="s">
        <v>28</v>
      </c>
      <c r="BS10" s="162" t="s">
        <v>28</v>
      </c>
      <c r="BT10" s="415" t="s">
        <v>28</v>
      </c>
      <c r="BU10" s="462"/>
      <c r="BV10" s="463"/>
      <c r="BW10" s="161" t="s">
        <v>28</v>
      </c>
      <c r="BX10" s="162" t="s">
        <v>28</v>
      </c>
      <c r="BY10" s="162" t="s">
        <v>28</v>
      </c>
      <c r="BZ10" s="162" t="s">
        <v>28</v>
      </c>
      <c r="CA10" s="562"/>
      <c r="CB10" s="179" t="s">
        <v>48</v>
      </c>
      <c r="CC10" s="181" t="s">
        <v>48</v>
      </c>
      <c r="CD10" s="461"/>
      <c r="CE10" s="470" t="s">
        <v>67</v>
      </c>
      <c r="CF10" s="470" t="s">
        <v>67</v>
      </c>
      <c r="CG10" s="470" t="s">
        <v>67</v>
      </c>
      <c r="CH10" s="471" t="s">
        <v>67</v>
      </c>
      <c r="CI10" s="428"/>
      <c r="CJ10" s="429"/>
      <c r="CK10" s="563">
        <f>COUNTIF($E10:$CJ10,"M")</f>
        <v>24</v>
      </c>
      <c r="CL10" s="564"/>
      <c r="CM10" s="565"/>
      <c r="CN10" s="566"/>
      <c r="CO10" s="566"/>
      <c r="CP10" s="567">
        <f>COUNTIF($E10:$CJ10,"S")</f>
        <v>12</v>
      </c>
      <c r="CQ10" s="568">
        <f>COUNTIF($E10:$CJ10,"X")</f>
        <v>8</v>
      </c>
      <c r="CR10" s="563">
        <f>COUNTIF($E10:$CJ10,"Mw")</f>
        <v>8</v>
      </c>
      <c r="CS10" s="569">
        <f>COUNTIF($E10:$CJ10,"Sw")</f>
        <v>4</v>
      </c>
      <c r="CT10" s="570"/>
      <c r="CU10" s="571"/>
      <c r="CW10" s="572"/>
    </row>
    <row r="11" spans="1:101" ht="18" x14ac:dyDescent="0.3">
      <c r="B11" s="191"/>
      <c r="C11" s="191"/>
      <c r="D11" s="573"/>
      <c r="E11" s="432">
        <v>7.5</v>
      </c>
      <c r="F11" s="434">
        <v>7.5</v>
      </c>
      <c r="G11" s="465"/>
      <c r="H11" s="574"/>
      <c r="I11" s="435">
        <v>7.5</v>
      </c>
      <c r="J11" s="334">
        <v>7.5</v>
      </c>
      <c r="K11" s="247">
        <v>7.5</v>
      </c>
      <c r="L11" s="418"/>
      <c r="M11" s="419"/>
      <c r="N11" s="420">
        <v>7.5</v>
      </c>
      <c r="O11" s="420">
        <v>7.5</v>
      </c>
      <c r="P11" s="421">
        <v>7.5</v>
      </c>
      <c r="Q11" s="422"/>
      <c r="R11" s="423"/>
      <c r="S11" s="445">
        <v>7.5</v>
      </c>
      <c r="T11" s="420">
        <v>7.5</v>
      </c>
      <c r="U11" s="434">
        <v>7.5</v>
      </c>
      <c r="V11" s="574"/>
      <c r="W11" s="465"/>
      <c r="X11" s="503">
        <v>7.5</v>
      </c>
      <c r="Y11" s="575">
        <v>7.5</v>
      </c>
      <c r="Z11" s="432">
        <v>7.5</v>
      </c>
      <c r="AA11" s="433"/>
      <c r="AB11" s="434">
        <v>7.5</v>
      </c>
      <c r="AC11" s="434">
        <v>7.5</v>
      </c>
      <c r="AD11" s="435">
        <v>7.5</v>
      </c>
      <c r="AE11" s="436"/>
      <c r="AF11" s="437"/>
      <c r="AG11" s="445">
        <v>7.5</v>
      </c>
      <c r="AH11" s="420">
        <v>7.5</v>
      </c>
      <c r="AI11" s="420">
        <v>7.5</v>
      </c>
      <c r="AJ11" s="420">
        <v>7.5</v>
      </c>
      <c r="AK11" s="576"/>
      <c r="AL11" s="503">
        <v>7.5</v>
      </c>
      <c r="AM11" s="575">
        <v>7.5</v>
      </c>
      <c r="AN11" s="445">
        <v>7.5</v>
      </c>
      <c r="AO11" s="420">
        <v>7.5</v>
      </c>
      <c r="AP11" s="446"/>
      <c r="AQ11" s="420">
        <v>7.5</v>
      </c>
      <c r="AR11" s="421">
        <v>7.5</v>
      </c>
      <c r="AS11" s="447"/>
      <c r="AT11" s="448"/>
      <c r="AU11" s="245">
        <v>7.5</v>
      </c>
      <c r="AV11" s="246">
        <v>7.5</v>
      </c>
      <c r="AW11" s="246">
        <v>7.5</v>
      </c>
      <c r="AX11" s="246">
        <v>7.5</v>
      </c>
      <c r="AY11" s="576"/>
      <c r="AZ11" s="125">
        <v>7.5</v>
      </c>
      <c r="BA11" s="126">
        <v>7.5</v>
      </c>
      <c r="BB11" s="456"/>
      <c r="BC11" s="434">
        <v>7.5</v>
      </c>
      <c r="BD11" s="434">
        <v>7.5</v>
      </c>
      <c r="BE11" s="434">
        <v>7.5</v>
      </c>
      <c r="BF11" s="435">
        <v>7.5</v>
      </c>
      <c r="BG11" s="457"/>
      <c r="BH11" s="458"/>
      <c r="BI11" s="445">
        <v>7.5</v>
      </c>
      <c r="BJ11" s="420">
        <v>7.5</v>
      </c>
      <c r="BK11" s="446"/>
      <c r="BL11" s="420">
        <v>7.5</v>
      </c>
      <c r="BM11" s="421">
        <v>7.5</v>
      </c>
      <c r="BN11" s="503">
        <v>7.5</v>
      </c>
      <c r="BO11" s="575">
        <v>7.5</v>
      </c>
      <c r="BP11" s="464"/>
      <c r="BQ11" s="465"/>
      <c r="BR11" s="420">
        <v>7.5</v>
      </c>
      <c r="BS11" s="420">
        <v>7.5</v>
      </c>
      <c r="BT11" s="421">
        <v>7.5</v>
      </c>
      <c r="BU11" s="466"/>
      <c r="BV11" s="467"/>
      <c r="BW11" s="445">
        <v>7.5</v>
      </c>
      <c r="BX11" s="420">
        <v>7.5</v>
      </c>
      <c r="BY11" s="420">
        <v>7.5</v>
      </c>
      <c r="BZ11" s="420">
        <v>7.5</v>
      </c>
      <c r="CA11" s="577"/>
      <c r="CB11" s="503">
        <v>7.5</v>
      </c>
      <c r="CC11" s="575">
        <v>7.5</v>
      </c>
      <c r="CD11" s="464"/>
      <c r="CE11" s="246">
        <v>7.5</v>
      </c>
      <c r="CF11" s="246">
        <v>7.5</v>
      </c>
      <c r="CG11" s="246">
        <v>7.5</v>
      </c>
      <c r="CH11" s="472">
        <v>7.5</v>
      </c>
      <c r="CI11" s="456"/>
      <c r="CJ11" s="473"/>
      <c r="CK11" s="578"/>
      <c r="CL11" s="579"/>
      <c r="CM11" s="580"/>
      <c r="CN11" s="581"/>
      <c r="CO11" s="581"/>
      <c r="CP11" s="582"/>
      <c r="CQ11" s="583"/>
      <c r="CR11" s="578"/>
      <c r="CS11" s="584"/>
      <c r="CT11" s="585"/>
      <c r="CU11" s="586">
        <f>SUM(E11:CJ11)</f>
        <v>420</v>
      </c>
      <c r="CV11" s="587">
        <f>35*12*D10</f>
        <v>420</v>
      </c>
      <c r="CW11" s="588">
        <f>CU11-CV11</f>
        <v>0</v>
      </c>
    </row>
    <row r="12" spans="1:101" ht="18" x14ac:dyDescent="0.3">
      <c r="B12" s="310">
        <v>2</v>
      </c>
      <c r="C12" s="310" t="s">
        <v>112</v>
      </c>
      <c r="D12" s="558">
        <v>1</v>
      </c>
      <c r="E12" s="461"/>
      <c r="F12" s="470" t="s">
        <v>67</v>
      </c>
      <c r="G12" s="470" t="s">
        <v>67</v>
      </c>
      <c r="H12" s="470" t="s">
        <v>67</v>
      </c>
      <c r="I12" s="471" t="s">
        <v>67</v>
      </c>
      <c r="J12" s="428"/>
      <c r="K12" s="429"/>
      <c r="L12" s="399" t="s">
        <v>40</v>
      </c>
      <c r="M12" s="400" t="s">
        <v>40</v>
      </c>
      <c r="N12" s="401"/>
      <c r="O12" s="402"/>
      <c r="P12" s="403" t="s">
        <v>40</v>
      </c>
      <c r="Q12" s="404" t="s">
        <v>50</v>
      </c>
      <c r="R12" s="405" t="s">
        <v>50</v>
      </c>
      <c r="S12" s="413"/>
      <c r="T12" s="414"/>
      <c r="U12" s="162" t="s">
        <v>28</v>
      </c>
      <c r="V12" s="162" t="s">
        <v>28</v>
      </c>
      <c r="W12" s="415" t="s">
        <v>28</v>
      </c>
      <c r="X12" s="416"/>
      <c r="Y12" s="417"/>
      <c r="Z12" s="161" t="s">
        <v>28</v>
      </c>
      <c r="AA12" s="162" t="s">
        <v>28</v>
      </c>
      <c r="AB12" s="400" t="s">
        <v>40</v>
      </c>
      <c r="AC12" s="402"/>
      <c r="AD12" s="401"/>
      <c r="AE12" s="179" t="s">
        <v>48</v>
      </c>
      <c r="AF12" s="181" t="s">
        <v>48</v>
      </c>
      <c r="AG12" s="399" t="s">
        <v>40</v>
      </c>
      <c r="AH12" s="427"/>
      <c r="AI12" s="400" t="s">
        <v>40</v>
      </c>
      <c r="AJ12" s="400" t="s">
        <v>40</v>
      </c>
      <c r="AK12" s="403" t="s">
        <v>40</v>
      </c>
      <c r="AL12" s="428"/>
      <c r="AM12" s="429"/>
      <c r="AN12" s="161" t="s">
        <v>28</v>
      </c>
      <c r="AO12" s="162" t="s">
        <v>28</v>
      </c>
      <c r="AP12" s="162" t="s">
        <v>28</v>
      </c>
      <c r="AQ12" s="162" t="s">
        <v>28</v>
      </c>
      <c r="AR12" s="559"/>
      <c r="AS12" s="179" t="s">
        <v>48</v>
      </c>
      <c r="AT12" s="181" t="s">
        <v>48</v>
      </c>
      <c r="AU12" s="161" t="s">
        <v>28</v>
      </c>
      <c r="AV12" s="162" t="s">
        <v>28</v>
      </c>
      <c r="AW12" s="442"/>
      <c r="AX12" s="162" t="s">
        <v>28</v>
      </c>
      <c r="AY12" s="415" t="s">
        <v>28</v>
      </c>
      <c r="AZ12" s="443"/>
      <c r="BA12" s="444"/>
      <c r="BB12" s="560" t="s">
        <v>67</v>
      </c>
      <c r="BC12" s="470" t="s">
        <v>67</v>
      </c>
      <c r="BD12" s="470" t="s">
        <v>67</v>
      </c>
      <c r="BE12" s="470" t="s">
        <v>67</v>
      </c>
      <c r="BF12" s="559"/>
      <c r="BG12" s="131" t="s">
        <v>50</v>
      </c>
      <c r="BH12" s="132" t="s">
        <v>50</v>
      </c>
      <c r="BI12" s="453"/>
      <c r="BJ12" s="400" t="s">
        <v>40</v>
      </c>
      <c r="BK12" s="400" t="s">
        <v>40</v>
      </c>
      <c r="BL12" s="400" t="s">
        <v>40</v>
      </c>
      <c r="BM12" s="403" t="s">
        <v>40</v>
      </c>
      <c r="BN12" s="454"/>
      <c r="BO12" s="455"/>
      <c r="BP12" s="161" t="s">
        <v>28</v>
      </c>
      <c r="BQ12" s="162" t="s">
        <v>28</v>
      </c>
      <c r="BR12" s="561"/>
      <c r="BS12" s="162" t="s">
        <v>28</v>
      </c>
      <c r="BT12" s="415" t="s">
        <v>28</v>
      </c>
      <c r="BU12" s="179" t="s">
        <v>48</v>
      </c>
      <c r="BV12" s="181" t="s">
        <v>48</v>
      </c>
      <c r="BW12" s="461"/>
      <c r="BX12" s="401"/>
      <c r="BY12" s="162" t="s">
        <v>28</v>
      </c>
      <c r="BZ12" s="162" t="s">
        <v>28</v>
      </c>
      <c r="CA12" s="415" t="s">
        <v>28</v>
      </c>
      <c r="CB12" s="462"/>
      <c r="CC12" s="463"/>
      <c r="CD12" s="161" t="s">
        <v>28</v>
      </c>
      <c r="CE12" s="162" t="s">
        <v>28</v>
      </c>
      <c r="CF12" s="162" t="s">
        <v>28</v>
      </c>
      <c r="CG12" s="162" t="s">
        <v>28</v>
      </c>
      <c r="CH12" s="562"/>
      <c r="CI12" s="179" t="s">
        <v>48</v>
      </c>
      <c r="CJ12" s="181" t="s">
        <v>48</v>
      </c>
      <c r="CK12" s="589">
        <f>COUNTIF($E12:$CJ12,"M")</f>
        <v>24</v>
      </c>
      <c r="CL12" s="590"/>
      <c r="CM12" s="591"/>
      <c r="CN12" s="592"/>
      <c r="CO12" s="592"/>
      <c r="CP12" s="593">
        <f>COUNTIF($E12:$CJ12,"S")</f>
        <v>12</v>
      </c>
      <c r="CQ12" s="594">
        <f>COUNTIF($E12:$CJ12,"X")</f>
        <v>8</v>
      </c>
      <c r="CR12" s="589">
        <f>COUNTIF($E12:$CJ12,"Mw")</f>
        <v>8</v>
      </c>
      <c r="CS12" s="595">
        <f>COUNTIF($E12:$CJ12,"Sw")</f>
        <v>4</v>
      </c>
      <c r="CT12" s="596"/>
      <c r="CU12" s="597"/>
      <c r="CV12" s="598"/>
      <c r="CW12" s="599"/>
    </row>
    <row r="13" spans="1:101" ht="18" x14ac:dyDescent="0.3">
      <c r="B13" s="600"/>
      <c r="C13" s="600"/>
      <c r="D13" s="601"/>
      <c r="E13" s="464"/>
      <c r="F13" s="246">
        <v>7.5</v>
      </c>
      <c r="G13" s="246">
        <v>7.5</v>
      </c>
      <c r="H13" s="246">
        <v>7.5</v>
      </c>
      <c r="I13" s="472">
        <v>7.5</v>
      </c>
      <c r="J13" s="456"/>
      <c r="K13" s="473"/>
      <c r="L13" s="432">
        <v>7.5</v>
      </c>
      <c r="M13" s="434">
        <v>7.5</v>
      </c>
      <c r="N13" s="465"/>
      <c r="O13" s="574"/>
      <c r="P13" s="435">
        <v>7.5</v>
      </c>
      <c r="Q13" s="334">
        <v>7.5</v>
      </c>
      <c r="R13" s="247">
        <v>7.5</v>
      </c>
      <c r="S13" s="418"/>
      <c r="T13" s="419"/>
      <c r="U13" s="420">
        <v>7.5</v>
      </c>
      <c r="V13" s="420">
        <v>7.5</v>
      </c>
      <c r="W13" s="421">
        <v>7.5</v>
      </c>
      <c r="X13" s="422"/>
      <c r="Y13" s="423"/>
      <c r="Z13" s="445">
        <v>7.5</v>
      </c>
      <c r="AA13" s="420">
        <v>7.5</v>
      </c>
      <c r="AB13" s="434">
        <v>7.5</v>
      </c>
      <c r="AC13" s="574"/>
      <c r="AD13" s="465"/>
      <c r="AE13" s="503">
        <v>7.5</v>
      </c>
      <c r="AF13" s="575">
        <v>7.5</v>
      </c>
      <c r="AG13" s="432">
        <v>7.5</v>
      </c>
      <c r="AH13" s="433"/>
      <c r="AI13" s="434">
        <v>7.5</v>
      </c>
      <c r="AJ13" s="434">
        <v>7.5</v>
      </c>
      <c r="AK13" s="435">
        <v>7.5</v>
      </c>
      <c r="AL13" s="436"/>
      <c r="AM13" s="437"/>
      <c r="AN13" s="445">
        <v>7.5</v>
      </c>
      <c r="AO13" s="420">
        <v>7.5</v>
      </c>
      <c r="AP13" s="420">
        <v>7.5</v>
      </c>
      <c r="AQ13" s="420">
        <v>7.5</v>
      </c>
      <c r="AR13" s="576"/>
      <c r="AS13" s="503">
        <v>7.5</v>
      </c>
      <c r="AT13" s="575">
        <v>7.5</v>
      </c>
      <c r="AU13" s="445">
        <v>7.5</v>
      </c>
      <c r="AV13" s="420">
        <v>7.5</v>
      </c>
      <c r="AW13" s="446"/>
      <c r="AX13" s="420">
        <v>7.5</v>
      </c>
      <c r="AY13" s="421">
        <v>7.5</v>
      </c>
      <c r="AZ13" s="447"/>
      <c r="BA13" s="448"/>
      <c r="BB13" s="245">
        <v>7.5</v>
      </c>
      <c r="BC13" s="246">
        <v>7.5</v>
      </c>
      <c r="BD13" s="246">
        <v>7.5</v>
      </c>
      <c r="BE13" s="246">
        <v>7.5</v>
      </c>
      <c r="BF13" s="576"/>
      <c r="BG13" s="125">
        <v>7.5</v>
      </c>
      <c r="BH13" s="126">
        <v>7.5</v>
      </c>
      <c r="BI13" s="456"/>
      <c r="BJ13" s="434">
        <v>7.5</v>
      </c>
      <c r="BK13" s="434">
        <v>7.5</v>
      </c>
      <c r="BL13" s="434">
        <v>7.5</v>
      </c>
      <c r="BM13" s="435">
        <v>7.5</v>
      </c>
      <c r="BN13" s="457"/>
      <c r="BO13" s="458"/>
      <c r="BP13" s="445">
        <v>7.5</v>
      </c>
      <c r="BQ13" s="420">
        <v>7.5</v>
      </c>
      <c r="BR13" s="446"/>
      <c r="BS13" s="420">
        <v>7.5</v>
      </c>
      <c r="BT13" s="421">
        <v>7.5</v>
      </c>
      <c r="BU13" s="503">
        <v>7.5</v>
      </c>
      <c r="BV13" s="575">
        <v>7.5</v>
      </c>
      <c r="BW13" s="464"/>
      <c r="BX13" s="465"/>
      <c r="BY13" s="420">
        <v>7.5</v>
      </c>
      <c r="BZ13" s="420">
        <v>7.5</v>
      </c>
      <c r="CA13" s="421">
        <v>7.5</v>
      </c>
      <c r="CB13" s="466"/>
      <c r="CC13" s="467"/>
      <c r="CD13" s="445">
        <v>7.5</v>
      </c>
      <c r="CE13" s="420">
        <v>7.5</v>
      </c>
      <c r="CF13" s="420">
        <v>7.5</v>
      </c>
      <c r="CG13" s="420">
        <v>7.5</v>
      </c>
      <c r="CH13" s="577"/>
      <c r="CI13" s="503">
        <v>7.5</v>
      </c>
      <c r="CJ13" s="575">
        <v>7.5</v>
      </c>
      <c r="CK13" s="578"/>
      <c r="CL13" s="579"/>
      <c r="CM13" s="580"/>
      <c r="CN13" s="581"/>
      <c r="CO13" s="581"/>
      <c r="CP13" s="582"/>
      <c r="CQ13" s="583"/>
      <c r="CR13" s="578"/>
      <c r="CS13" s="584"/>
      <c r="CT13" s="585"/>
      <c r="CU13" s="602">
        <f>SUM(E13:CJ13)</f>
        <v>420</v>
      </c>
      <c r="CV13" s="603">
        <f>35*12*D12</f>
        <v>420</v>
      </c>
      <c r="CW13" s="604">
        <f>CU13-CV13</f>
        <v>0</v>
      </c>
    </row>
    <row r="14" spans="1:101" ht="18" x14ac:dyDescent="0.3">
      <c r="B14" s="310">
        <v>3</v>
      </c>
      <c r="C14" s="310" t="s">
        <v>113</v>
      </c>
      <c r="D14" s="558">
        <v>1</v>
      </c>
      <c r="E14" s="161" t="s">
        <v>28</v>
      </c>
      <c r="F14" s="162" t="s">
        <v>28</v>
      </c>
      <c r="G14" s="162" t="s">
        <v>28</v>
      </c>
      <c r="H14" s="162" t="s">
        <v>28</v>
      </c>
      <c r="I14" s="562"/>
      <c r="J14" s="179" t="s">
        <v>48</v>
      </c>
      <c r="K14" s="181" t="s">
        <v>48</v>
      </c>
      <c r="L14" s="461"/>
      <c r="M14" s="470" t="s">
        <v>67</v>
      </c>
      <c r="N14" s="470" t="s">
        <v>67</v>
      </c>
      <c r="O14" s="470" t="s">
        <v>67</v>
      </c>
      <c r="P14" s="471" t="s">
        <v>67</v>
      </c>
      <c r="Q14" s="428"/>
      <c r="R14" s="429"/>
      <c r="S14" s="399" t="s">
        <v>40</v>
      </c>
      <c r="T14" s="400" t="s">
        <v>40</v>
      </c>
      <c r="U14" s="401"/>
      <c r="V14" s="402"/>
      <c r="W14" s="403" t="s">
        <v>40</v>
      </c>
      <c r="X14" s="404" t="s">
        <v>50</v>
      </c>
      <c r="Y14" s="405" t="s">
        <v>50</v>
      </c>
      <c r="Z14" s="413"/>
      <c r="AA14" s="414"/>
      <c r="AB14" s="162" t="s">
        <v>28</v>
      </c>
      <c r="AC14" s="162" t="s">
        <v>28</v>
      </c>
      <c r="AD14" s="415" t="s">
        <v>28</v>
      </c>
      <c r="AE14" s="416"/>
      <c r="AF14" s="417"/>
      <c r="AG14" s="161" t="s">
        <v>28</v>
      </c>
      <c r="AH14" s="162" t="s">
        <v>28</v>
      </c>
      <c r="AI14" s="400" t="s">
        <v>40</v>
      </c>
      <c r="AJ14" s="402"/>
      <c r="AK14" s="401"/>
      <c r="AL14" s="179" t="s">
        <v>48</v>
      </c>
      <c r="AM14" s="181" t="s">
        <v>48</v>
      </c>
      <c r="AN14" s="399" t="s">
        <v>40</v>
      </c>
      <c r="AO14" s="427"/>
      <c r="AP14" s="400" t="s">
        <v>40</v>
      </c>
      <c r="AQ14" s="400" t="s">
        <v>40</v>
      </c>
      <c r="AR14" s="403" t="s">
        <v>40</v>
      </c>
      <c r="AS14" s="428"/>
      <c r="AT14" s="429"/>
      <c r="AU14" s="161" t="s">
        <v>28</v>
      </c>
      <c r="AV14" s="162" t="s">
        <v>28</v>
      </c>
      <c r="AW14" s="162" t="s">
        <v>28</v>
      </c>
      <c r="AX14" s="162" t="s">
        <v>28</v>
      </c>
      <c r="AY14" s="559"/>
      <c r="AZ14" s="179" t="s">
        <v>48</v>
      </c>
      <c r="BA14" s="181" t="s">
        <v>48</v>
      </c>
      <c r="BB14" s="161" t="s">
        <v>28</v>
      </c>
      <c r="BC14" s="162" t="s">
        <v>28</v>
      </c>
      <c r="BD14" s="442"/>
      <c r="BE14" s="162" t="s">
        <v>28</v>
      </c>
      <c r="BF14" s="415" t="s">
        <v>28</v>
      </c>
      <c r="BG14" s="443"/>
      <c r="BH14" s="444"/>
      <c r="BI14" s="560" t="s">
        <v>67</v>
      </c>
      <c r="BJ14" s="470" t="s">
        <v>67</v>
      </c>
      <c r="BK14" s="470" t="s">
        <v>67</v>
      </c>
      <c r="BL14" s="470" t="s">
        <v>67</v>
      </c>
      <c r="BM14" s="559"/>
      <c r="BN14" s="131" t="s">
        <v>50</v>
      </c>
      <c r="BO14" s="132" t="s">
        <v>50</v>
      </c>
      <c r="BP14" s="453"/>
      <c r="BQ14" s="400" t="s">
        <v>40</v>
      </c>
      <c r="BR14" s="400" t="s">
        <v>40</v>
      </c>
      <c r="BS14" s="400" t="s">
        <v>40</v>
      </c>
      <c r="BT14" s="403" t="s">
        <v>40</v>
      </c>
      <c r="BU14" s="454"/>
      <c r="BV14" s="455"/>
      <c r="BW14" s="161" t="s">
        <v>28</v>
      </c>
      <c r="BX14" s="162" t="s">
        <v>28</v>
      </c>
      <c r="BY14" s="561"/>
      <c r="BZ14" s="162" t="s">
        <v>28</v>
      </c>
      <c r="CA14" s="415" t="s">
        <v>28</v>
      </c>
      <c r="CB14" s="179" t="s">
        <v>48</v>
      </c>
      <c r="CC14" s="181" t="s">
        <v>48</v>
      </c>
      <c r="CD14" s="461"/>
      <c r="CE14" s="401"/>
      <c r="CF14" s="162" t="s">
        <v>28</v>
      </c>
      <c r="CG14" s="162" t="s">
        <v>28</v>
      </c>
      <c r="CH14" s="415" t="s">
        <v>28</v>
      </c>
      <c r="CI14" s="462"/>
      <c r="CJ14" s="463"/>
      <c r="CK14" s="589">
        <f>COUNTIF($E14:$CJ14,"M")</f>
        <v>24</v>
      </c>
      <c r="CL14" s="590"/>
      <c r="CM14" s="591"/>
      <c r="CN14" s="592"/>
      <c r="CO14" s="592"/>
      <c r="CP14" s="593">
        <f>COUNTIF($E14:$CJ14,"S")</f>
        <v>12</v>
      </c>
      <c r="CQ14" s="594">
        <f>COUNTIF($E14:$CJ14,"X")</f>
        <v>8</v>
      </c>
      <c r="CR14" s="589">
        <f>COUNTIF($E14:$CJ14,"Mw")</f>
        <v>8</v>
      </c>
      <c r="CS14" s="595">
        <f>COUNTIF($E14:$CJ14,"Sw")</f>
        <v>4</v>
      </c>
      <c r="CT14" s="596"/>
      <c r="CU14" s="597"/>
      <c r="CV14" s="598"/>
      <c r="CW14" s="599"/>
    </row>
    <row r="15" spans="1:101" ht="18" x14ac:dyDescent="0.3">
      <c r="B15" s="600"/>
      <c r="C15" s="600"/>
      <c r="D15" s="601"/>
      <c r="E15" s="445">
        <v>7.5</v>
      </c>
      <c r="F15" s="420">
        <v>7.5</v>
      </c>
      <c r="G15" s="420">
        <v>7.5</v>
      </c>
      <c r="H15" s="420">
        <v>7.5</v>
      </c>
      <c r="I15" s="577"/>
      <c r="J15" s="503">
        <v>7.5</v>
      </c>
      <c r="K15" s="575">
        <v>7.5</v>
      </c>
      <c r="L15" s="464"/>
      <c r="M15" s="246">
        <v>7.5</v>
      </c>
      <c r="N15" s="246">
        <v>7.5</v>
      </c>
      <c r="O15" s="246">
        <v>7.5</v>
      </c>
      <c r="P15" s="472">
        <v>7.5</v>
      </c>
      <c r="Q15" s="456"/>
      <c r="R15" s="473"/>
      <c r="S15" s="432">
        <v>7.5</v>
      </c>
      <c r="T15" s="434">
        <v>7.5</v>
      </c>
      <c r="U15" s="465"/>
      <c r="V15" s="574"/>
      <c r="W15" s="435">
        <v>7.5</v>
      </c>
      <c r="X15" s="334">
        <v>7.5</v>
      </c>
      <c r="Y15" s="247">
        <v>7.5</v>
      </c>
      <c r="Z15" s="418"/>
      <c r="AA15" s="419"/>
      <c r="AB15" s="420">
        <v>7.5</v>
      </c>
      <c r="AC15" s="420">
        <v>7.5</v>
      </c>
      <c r="AD15" s="421">
        <v>7.5</v>
      </c>
      <c r="AE15" s="422"/>
      <c r="AF15" s="423"/>
      <c r="AG15" s="445">
        <v>7.5</v>
      </c>
      <c r="AH15" s="420">
        <v>7.5</v>
      </c>
      <c r="AI15" s="434">
        <v>7.5</v>
      </c>
      <c r="AJ15" s="574"/>
      <c r="AK15" s="465"/>
      <c r="AL15" s="503">
        <v>7.5</v>
      </c>
      <c r="AM15" s="575">
        <v>7.5</v>
      </c>
      <c r="AN15" s="432">
        <v>7.5</v>
      </c>
      <c r="AO15" s="433"/>
      <c r="AP15" s="434">
        <v>7.5</v>
      </c>
      <c r="AQ15" s="434">
        <v>7.5</v>
      </c>
      <c r="AR15" s="435">
        <v>7.5</v>
      </c>
      <c r="AS15" s="436"/>
      <c r="AT15" s="437"/>
      <c r="AU15" s="445">
        <v>7.5</v>
      </c>
      <c r="AV15" s="420">
        <v>7.5</v>
      </c>
      <c r="AW15" s="420">
        <v>7.5</v>
      </c>
      <c r="AX15" s="420">
        <v>7.5</v>
      </c>
      <c r="AY15" s="576"/>
      <c r="AZ15" s="503">
        <v>7.5</v>
      </c>
      <c r="BA15" s="575">
        <v>7.5</v>
      </c>
      <c r="BB15" s="445">
        <v>7.5</v>
      </c>
      <c r="BC15" s="420">
        <v>7.5</v>
      </c>
      <c r="BD15" s="446"/>
      <c r="BE15" s="420">
        <v>7.5</v>
      </c>
      <c r="BF15" s="421">
        <v>7.5</v>
      </c>
      <c r="BG15" s="447"/>
      <c r="BH15" s="448"/>
      <c r="BI15" s="245">
        <v>7.5</v>
      </c>
      <c r="BJ15" s="246">
        <v>7.5</v>
      </c>
      <c r="BK15" s="246">
        <v>7.5</v>
      </c>
      <c r="BL15" s="246">
        <v>7.5</v>
      </c>
      <c r="BM15" s="576"/>
      <c r="BN15" s="125">
        <v>7.5</v>
      </c>
      <c r="BO15" s="126">
        <v>7.5</v>
      </c>
      <c r="BP15" s="456"/>
      <c r="BQ15" s="434">
        <v>7.5</v>
      </c>
      <c r="BR15" s="434">
        <v>7.5</v>
      </c>
      <c r="BS15" s="434">
        <v>7.5</v>
      </c>
      <c r="BT15" s="435">
        <v>7.5</v>
      </c>
      <c r="BU15" s="457"/>
      <c r="BV15" s="458"/>
      <c r="BW15" s="445">
        <v>7.5</v>
      </c>
      <c r="BX15" s="420">
        <v>7.5</v>
      </c>
      <c r="BY15" s="446"/>
      <c r="BZ15" s="420">
        <v>7.5</v>
      </c>
      <c r="CA15" s="421">
        <v>7.5</v>
      </c>
      <c r="CB15" s="503">
        <v>7.5</v>
      </c>
      <c r="CC15" s="575">
        <v>7.5</v>
      </c>
      <c r="CD15" s="464"/>
      <c r="CE15" s="465"/>
      <c r="CF15" s="420">
        <v>7.5</v>
      </c>
      <c r="CG15" s="420">
        <v>7.5</v>
      </c>
      <c r="CH15" s="421">
        <v>7.5</v>
      </c>
      <c r="CI15" s="466"/>
      <c r="CJ15" s="467"/>
      <c r="CK15" s="578"/>
      <c r="CL15" s="579"/>
      <c r="CM15" s="580"/>
      <c r="CN15" s="581"/>
      <c r="CO15" s="581"/>
      <c r="CP15" s="582"/>
      <c r="CQ15" s="583"/>
      <c r="CR15" s="578"/>
      <c r="CS15" s="584"/>
      <c r="CT15" s="585"/>
      <c r="CU15" s="602">
        <f>SUM(E15:CJ15)</f>
        <v>420</v>
      </c>
      <c r="CV15" s="603">
        <f>35*12*D14</f>
        <v>420</v>
      </c>
      <c r="CW15" s="604">
        <f>CU15-CV15</f>
        <v>0</v>
      </c>
    </row>
    <row r="16" spans="1:101" ht="18" x14ac:dyDescent="0.3">
      <c r="B16" s="310">
        <v>4</v>
      </c>
      <c r="C16" s="310" t="s">
        <v>107</v>
      </c>
      <c r="D16" s="558">
        <v>1</v>
      </c>
      <c r="E16" s="461"/>
      <c r="F16" s="401"/>
      <c r="G16" s="162" t="s">
        <v>28</v>
      </c>
      <c r="H16" s="162" t="s">
        <v>28</v>
      </c>
      <c r="I16" s="415" t="s">
        <v>28</v>
      </c>
      <c r="J16" s="462"/>
      <c r="K16" s="463"/>
      <c r="L16" s="161" t="s">
        <v>28</v>
      </c>
      <c r="M16" s="162" t="s">
        <v>28</v>
      </c>
      <c r="N16" s="162" t="s">
        <v>28</v>
      </c>
      <c r="O16" s="162" t="s">
        <v>28</v>
      </c>
      <c r="P16" s="562"/>
      <c r="Q16" s="179" t="s">
        <v>48</v>
      </c>
      <c r="R16" s="181" t="s">
        <v>48</v>
      </c>
      <c r="S16" s="461"/>
      <c r="T16" s="470" t="s">
        <v>67</v>
      </c>
      <c r="U16" s="470" t="s">
        <v>67</v>
      </c>
      <c r="V16" s="470" t="s">
        <v>67</v>
      </c>
      <c r="W16" s="471" t="s">
        <v>67</v>
      </c>
      <c r="X16" s="428"/>
      <c r="Y16" s="429"/>
      <c r="Z16" s="399" t="s">
        <v>40</v>
      </c>
      <c r="AA16" s="400" t="s">
        <v>40</v>
      </c>
      <c r="AB16" s="401"/>
      <c r="AC16" s="402"/>
      <c r="AD16" s="403" t="s">
        <v>40</v>
      </c>
      <c r="AE16" s="404" t="s">
        <v>50</v>
      </c>
      <c r="AF16" s="405" t="s">
        <v>50</v>
      </c>
      <c r="AG16" s="413"/>
      <c r="AH16" s="414"/>
      <c r="AI16" s="162" t="s">
        <v>28</v>
      </c>
      <c r="AJ16" s="162" t="s">
        <v>28</v>
      </c>
      <c r="AK16" s="415" t="s">
        <v>28</v>
      </c>
      <c r="AL16" s="416"/>
      <c r="AM16" s="417"/>
      <c r="AN16" s="161" t="s">
        <v>28</v>
      </c>
      <c r="AO16" s="162" t="s">
        <v>28</v>
      </c>
      <c r="AP16" s="400" t="s">
        <v>40</v>
      </c>
      <c r="AQ16" s="402"/>
      <c r="AR16" s="401"/>
      <c r="AS16" s="179" t="s">
        <v>48</v>
      </c>
      <c r="AT16" s="181" t="s">
        <v>48</v>
      </c>
      <c r="AU16" s="399" t="s">
        <v>40</v>
      </c>
      <c r="AV16" s="427"/>
      <c r="AW16" s="400" t="s">
        <v>40</v>
      </c>
      <c r="AX16" s="400" t="s">
        <v>40</v>
      </c>
      <c r="AY16" s="403" t="s">
        <v>40</v>
      </c>
      <c r="AZ16" s="428"/>
      <c r="BA16" s="429"/>
      <c r="BB16" s="161" t="s">
        <v>28</v>
      </c>
      <c r="BC16" s="162" t="s">
        <v>28</v>
      </c>
      <c r="BD16" s="162" t="s">
        <v>28</v>
      </c>
      <c r="BE16" s="162" t="s">
        <v>28</v>
      </c>
      <c r="BF16" s="559"/>
      <c r="BG16" s="179" t="s">
        <v>48</v>
      </c>
      <c r="BH16" s="181" t="s">
        <v>48</v>
      </c>
      <c r="BI16" s="161" t="s">
        <v>28</v>
      </c>
      <c r="BJ16" s="162" t="s">
        <v>28</v>
      </c>
      <c r="BK16" s="442"/>
      <c r="BL16" s="162" t="s">
        <v>28</v>
      </c>
      <c r="BM16" s="415" t="s">
        <v>28</v>
      </c>
      <c r="BN16" s="443"/>
      <c r="BO16" s="444"/>
      <c r="BP16" s="560" t="s">
        <v>67</v>
      </c>
      <c r="BQ16" s="470" t="s">
        <v>67</v>
      </c>
      <c r="BR16" s="470" t="s">
        <v>67</v>
      </c>
      <c r="BS16" s="470" t="s">
        <v>67</v>
      </c>
      <c r="BT16" s="559"/>
      <c r="BU16" s="131" t="s">
        <v>50</v>
      </c>
      <c r="BV16" s="132" t="s">
        <v>50</v>
      </c>
      <c r="BW16" s="453"/>
      <c r="BX16" s="400" t="s">
        <v>40</v>
      </c>
      <c r="BY16" s="400" t="s">
        <v>40</v>
      </c>
      <c r="BZ16" s="400" t="s">
        <v>40</v>
      </c>
      <c r="CA16" s="403" t="s">
        <v>40</v>
      </c>
      <c r="CB16" s="454"/>
      <c r="CC16" s="455"/>
      <c r="CD16" s="161" t="s">
        <v>28</v>
      </c>
      <c r="CE16" s="162" t="s">
        <v>28</v>
      </c>
      <c r="CF16" s="561"/>
      <c r="CG16" s="162" t="s">
        <v>28</v>
      </c>
      <c r="CH16" s="415" t="s">
        <v>28</v>
      </c>
      <c r="CI16" s="179" t="s">
        <v>48</v>
      </c>
      <c r="CJ16" s="181" t="s">
        <v>48</v>
      </c>
      <c r="CK16" s="589">
        <f>COUNTIF($E16:$CJ16,"M")</f>
        <v>24</v>
      </c>
      <c r="CL16" s="590"/>
      <c r="CM16" s="591"/>
      <c r="CN16" s="592"/>
      <c r="CO16" s="592"/>
      <c r="CP16" s="593">
        <f>COUNTIF($E16:$CJ16,"S")</f>
        <v>12</v>
      </c>
      <c r="CQ16" s="594">
        <f>COUNTIF($E16:$CJ16,"X")</f>
        <v>8</v>
      </c>
      <c r="CR16" s="589">
        <f>COUNTIF($E16:$CJ16,"Mw")</f>
        <v>8</v>
      </c>
      <c r="CS16" s="595">
        <f>COUNTIF($E16:$CJ16,"Sw")</f>
        <v>4</v>
      </c>
      <c r="CT16" s="596"/>
      <c r="CU16" s="597"/>
      <c r="CV16" s="598"/>
      <c r="CW16" s="599"/>
    </row>
    <row r="17" spans="2:101" ht="18" x14ac:dyDescent="0.3">
      <c r="B17" s="600"/>
      <c r="C17" s="600"/>
      <c r="D17" s="601"/>
      <c r="E17" s="464"/>
      <c r="F17" s="465"/>
      <c r="G17" s="420">
        <v>7.5</v>
      </c>
      <c r="H17" s="420">
        <v>7.5</v>
      </c>
      <c r="I17" s="421">
        <v>7.5</v>
      </c>
      <c r="J17" s="466"/>
      <c r="K17" s="467"/>
      <c r="L17" s="445">
        <v>7.5</v>
      </c>
      <c r="M17" s="420">
        <v>7.5</v>
      </c>
      <c r="N17" s="420">
        <v>7.5</v>
      </c>
      <c r="O17" s="420">
        <v>7.5</v>
      </c>
      <c r="P17" s="577"/>
      <c r="Q17" s="503">
        <v>7.5</v>
      </c>
      <c r="R17" s="575">
        <v>7.5</v>
      </c>
      <c r="S17" s="464"/>
      <c r="T17" s="246">
        <v>7.5</v>
      </c>
      <c r="U17" s="246">
        <v>7.5</v>
      </c>
      <c r="V17" s="246">
        <v>7.5</v>
      </c>
      <c r="W17" s="472">
        <v>7.5</v>
      </c>
      <c r="X17" s="456"/>
      <c r="Y17" s="473"/>
      <c r="Z17" s="432">
        <v>7.5</v>
      </c>
      <c r="AA17" s="434">
        <v>7.5</v>
      </c>
      <c r="AB17" s="465"/>
      <c r="AC17" s="574"/>
      <c r="AD17" s="435">
        <v>7.5</v>
      </c>
      <c r="AE17" s="334">
        <v>7.5</v>
      </c>
      <c r="AF17" s="247">
        <v>7.5</v>
      </c>
      <c r="AG17" s="418"/>
      <c r="AH17" s="419"/>
      <c r="AI17" s="420">
        <v>7.5</v>
      </c>
      <c r="AJ17" s="420">
        <v>7.5</v>
      </c>
      <c r="AK17" s="421">
        <v>7.5</v>
      </c>
      <c r="AL17" s="422"/>
      <c r="AM17" s="423"/>
      <c r="AN17" s="445">
        <v>7.5</v>
      </c>
      <c r="AO17" s="420">
        <v>7.5</v>
      </c>
      <c r="AP17" s="434">
        <v>7.5</v>
      </c>
      <c r="AQ17" s="574"/>
      <c r="AR17" s="465"/>
      <c r="AS17" s="503">
        <v>7.5</v>
      </c>
      <c r="AT17" s="575">
        <v>7.5</v>
      </c>
      <c r="AU17" s="432">
        <v>7.5</v>
      </c>
      <c r="AV17" s="433"/>
      <c r="AW17" s="434">
        <v>7.5</v>
      </c>
      <c r="AX17" s="434">
        <v>7.5</v>
      </c>
      <c r="AY17" s="435">
        <v>7.5</v>
      </c>
      <c r="AZ17" s="436"/>
      <c r="BA17" s="437"/>
      <c r="BB17" s="445">
        <v>7.5</v>
      </c>
      <c r="BC17" s="420">
        <v>7.5</v>
      </c>
      <c r="BD17" s="420">
        <v>7.5</v>
      </c>
      <c r="BE17" s="420">
        <v>7.5</v>
      </c>
      <c r="BF17" s="576"/>
      <c r="BG17" s="503">
        <v>7.5</v>
      </c>
      <c r="BH17" s="575">
        <v>7.5</v>
      </c>
      <c r="BI17" s="445">
        <v>7.5</v>
      </c>
      <c r="BJ17" s="420">
        <v>7.5</v>
      </c>
      <c r="BK17" s="446"/>
      <c r="BL17" s="420">
        <v>7.5</v>
      </c>
      <c r="BM17" s="421">
        <v>7.5</v>
      </c>
      <c r="BN17" s="447"/>
      <c r="BO17" s="448"/>
      <c r="BP17" s="245">
        <v>7.5</v>
      </c>
      <c r="BQ17" s="246">
        <v>7.5</v>
      </c>
      <c r="BR17" s="246">
        <v>7.5</v>
      </c>
      <c r="BS17" s="246">
        <v>7.5</v>
      </c>
      <c r="BT17" s="576"/>
      <c r="BU17" s="125">
        <v>7.5</v>
      </c>
      <c r="BV17" s="126">
        <v>7.5</v>
      </c>
      <c r="BW17" s="456"/>
      <c r="BX17" s="434">
        <v>7.5</v>
      </c>
      <c r="BY17" s="434">
        <v>7.5</v>
      </c>
      <c r="BZ17" s="434">
        <v>7.5</v>
      </c>
      <c r="CA17" s="435">
        <v>7.5</v>
      </c>
      <c r="CB17" s="457"/>
      <c r="CC17" s="458"/>
      <c r="CD17" s="445">
        <v>7.5</v>
      </c>
      <c r="CE17" s="420">
        <v>7.5</v>
      </c>
      <c r="CF17" s="446"/>
      <c r="CG17" s="420">
        <v>7.5</v>
      </c>
      <c r="CH17" s="421">
        <v>7.5</v>
      </c>
      <c r="CI17" s="503">
        <v>7.5</v>
      </c>
      <c r="CJ17" s="575">
        <v>7.5</v>
      </c>
      <c r="CK17" s="578"/>
      <c r="CL17" s="579"/>
      <c r="CM17" s="580"/>
      <c r="CN17" s="581"/>
      <c r="CO17" s="581"/>
      <c r="CP17" s="582"/>
      <c r="CQ17" s="583"/>
      <c r="CR17" s="578"/>
      <c r="CS17" s="584"/>
      <c r="CT17" s="585"/>
      <c r="CU17" s="602">
        <f>SUM(E17:CJ17)</f>
        <v>420</v>
      </c>
      <c r="CV17" s="603">
        <f>35*12*D16</f>
        <v>420</v>
      </c>
      <c r="CW17" s="604">
        <f>CU17-CV17</f>
        <v>0</v>
      </c>
    </row>
    <row r="18" spans="2:101" ht="18" x14ac:dyDescent="0.3">
      <c r="B18" s="310">
        <v>5</v>
      </c>
      <c r="C18" s="310" t="s">
        <v>114</v>
      </c>
      <c r="D18" s="558">
        <v>1</v>
      </c>
      <c r="E18" s="161" t="s">
        <v>28</v>
      </c>
      <c r="F18" s="162" t="s">
        <v>28</v>
      </c>
      <c r="G18" s="561"/>
      <c r="H18" s="162" t="s">
        <v>28</v>
      </c>
      <c r="I18" s="415" t="s">
        <v>28</v>
      </c>
      <c r="J18" s="179" t="s">
        <v>48</v>
      </c>
      <c r="K18" s="181" t="s">
        <v>48</v>
      </c>
      <c r="L18" s="461"/>
      <c r="M18" s="401"/>
      <c r="N18" s="162" t="s">
        <v>28</v>
      </c>
      <c r="O18" s="162" t="s">
        <v>28</v>
      </c>
      <c r="P18" s="415" t="s">
        <v>28</v>
      </c>
      <c r="Q18" s="462"/>
      <c r="R18" s="463"/>
      <c r="S18" s="161" t="s">
        <v>28</v>
      </c>
      <c r="T18" s="162" t="s">
        <v>28</v>
      </c>
      <c r="U18" s="162" t="s">
        <v>28</v>
      </c>
      <c r="V18" s="162" t="s">
        <v>28</v>
      </c>
      <c r="W18" s="562"/>
      <c r="X18" s="179" t="s">
        <v>48</v>
      </c>
      <c r="Y18" s="181" t="s">
        <v>48</v>
      </c>
      <c r="Z18" s="461"/>
      <c r="AA18" s="470" t="s">
        <v>67</v>
      </c>
      <c r="AB18" s="470" t="s">
        <v>67</v>
      </c>
      <c r="AC18" s="470" t="s">
        <v>67</v>
      </c>
      <c r="AD18" s="471" t="s">
        <v>67</v>
      </c>
      <c r="AE18" s="428"/>
      <c r="AF18" s="429"/>
      <c r="AG18" s="399" t="s">
        <v>40</v>
      </c>
      <c r="AH18" s="400" t="s">
        <v>40</v>
      </c>
      <c r="AI18" s="401"/>
      <c r="AJ18" s="402"/>
      <c r="AK18" s="403" t="s">
        <v>40</v>
      </c>
      <c r="AL18" s="404" t="s">
        <v>50</v>
      </c>
      <c r="AM18" s="405" t="s">
        <v>50</v>
      </c>
      <c r="AN18" s="413"/>
      <c r="AO18" s="414"/>
      <c r="AP18" s="162" t="s">
        <v>28</v>
      </c>
      <c r="AQ18" s="162" t="s">
        <v>28</v>
      </c>
      <c r="AR18" s="415" t="s">
        <v>28</v>
      </c>
      <c r="AS18" s="416"/>
      <c r="AT18" s="417"/>
      <c r="AU18" s="161" t="s">
        <v>28</v>
      </c>
      <c r="AV18" s="162" t="s">
        <v>28</v>
      </c>
      <c r="AW18" s="400" t="s">
        <v>40</v>
      </c>
      <c r="AX18" s="402"/>
      <c r="AY18" s="401"/>
      <c r="AZ18" s="179" t="s">
        <v>48</v>
      </c>
      <c r="BA18" s="181" t="s">
        <v>48</v>
      </c>
      <c r="BB18" s="399" t="s">
        <v>40</v>
      </c>
      <c r="BC18" s="427"/>
      <c r="BD18" s="400" t="s">
        <v>40</v>
      </c>
      <c r="BE18" s="400" t="s">
        <v>40</v>
      </c>
      <c r="BF18" s="403" t="s">
        <v>40</v>
      </c>
      <c r="BG18" s="428"/>
      <c r="BH18" s="429"/>
      <c r="BI18" s="161" t="s">
        <v>28</v>
      </c>
      <c r="BJ18" s="162" t="s">
        <v>28</v>
      </c>
      <c r="BK18" s="162" t="s">
        <v>28</v>
      </c>
      <c r="BL18" s="162" t="s">
        <v>28</v>
      </c>
      <c r="BM18" s="559"/>
      <c r="BN18" s="179" t="s">
        <v>48</v>
      </c>
      <c r="BO18" s="181" t="s">
        <v>48</v>
      </c>
      <c r="BP18" s="161" t="s">
        <v>28</v>
      </c>
      <c r="BQ18" s="162" t="s">
        <v>28</v>
      </c>
      <c r="BR18" s="442"/>
      <c r="BS18" s="162" t="s">
        <v>28</v>
      </c>
      <c r="BT18" s="415" t="s">
        <v>28</v>
      </c>
      <c r="BU18" s="443"/>
      <c r="BV18" s="444"/>
      <c r="BW18" s="560" t="s">
        <v>67</v>
      </c>
      <c r="BX18" s="470" t="s">
        <v>67</v>
      </c>
      <c r="BY18" s="470" t="s">
        <v>67</v>
      </c>
      <c r="BZ18" s="470" t="s">
        <v>67</v>
      </c>
      <c r="CA18" s="559"/>
      <c r="CB18" s="131" t="s">
        <v>50</v>
      </c>
      <c r="CC18" s="132" t="s">
        <v>50</v>
      </c>
      <c r="CD18" s="453"/>
      <c r="CE18" s="400" t="s">
        <v>40</v>
      </c>
      <c r="CF18" s="400" t="s">
        <v>40</v>
      </c>
      <c r="CG18" s="400" t="s">
        <v>40</v>
      </c>
      <c r="CH18" s="403" t="s">
        <v>40</v>
      </c>
      <c r="CI18" s="454"/>
      <c r="CJ18" s="455"/>
      <c r="CK18" s="589">
        <f>COUNTIF($E18:$CJ18,"M")</f>
        <v>24</v>
      </c>
      <c r="CL18" s="590"/>
      <c r="CM18" s="591"/>
      <c r="CN18" s="592"/>
      <c r="CO18" s="592"/>
      <c r="CP18" s="593">
        <f>COUNTIF($E18:$CJ18,"S")</f>
        <v>12</v>
      </c>
      <c r="CQ18" s="594">
        <f>COUNTIF($E18:$CJ18,"X")</f>
        <v>8</v>
      </c>
      <c r="CR18" s="589">
        <f>COUNTIF($E18:$CJ18,"Mw")</f>
        <v>8</v>
      </c>
      <c r="CS18" s="595">
        <f>COUNTIF($E18:$CJ18,"Sw")</f>
        <v>4</v>
      </c>
      <c r="CT18" s="596"/>
      <c r="CU18" s="597"/>
      <c r="CV18" s="598"/>
      <c r="CW18" s="599"/>
    </row>
    <row r="19" spans="2:101" ht="18" x14ac:dyDescent="0.3">
      <c r="B19" s="600"/>
      <c r="C19" s="600"/>
      <c r="D19" s="601"/>
      <c r="E19" s="445">
        <v>7.5</v>
      </c>
      <c r="F19" s="420">
        <v>7.5</v>
      </c>
      <c r="G19" s="446"/>
      <c r="H19" s="420">
        <v>7.5</v>
      </c>
      <c r="I19" s="421">
        <v>7.5</v>
      </c>
      <c r="J19" s="503">
        <v>7.5</v>
      </c>
      <c r="K19" s="575">
        <v>7.5</v>
      </c>
      <c r="L19" s="464"/>
      <c r="M19" s="465"/>
      <c r="N19" s="420">
        <v>7.5</v>
      </c>
      <c r="O19" s="420">
        <v>7.5</v>
      </c>
      <c r="P19" s="421">
        <v>7.5</v>
      </c>
      <c r="Q19" s="466"/>
      <c r="R19" s="467"/>
      <c r="S19" s="445">
        <v>7.5</v>
      </c>
      <c r="T19" s="420">
        <v>7.5</v>
      </c>
      <c r="U19" s="420">
        <v>7.5</v>
      </c>
      <c r="V19" s="420">
        <v>7.5</v>
      </c>
      <c r="W19" s="577"/>
      <c r="X19" s="503">
        <v>7.5</v>
      </c>
      <c r="Y19" s="575">
        <v>7.5</v>
      </c>
      <c r="Z19" s="464"/>
      <c r="AA19" s="246">
        <v>7.5</v>
      </c>
      <c r="AB19" s="246">
        <v>7.5</v>
      </c>
      <c r="AC19" s="246">
        <v>7.5</v>
      </c>
      <c r="AD19" s="472">
        <v>7.5</v>
      </c>
      <c r="AE19" s="456"/>
      <c r="AF19" s="473"/>
      <c r="AG19" s="432">
        <v>7.5</v>
      </c>
      <c r="AH19" s="434">
        <v>7.5</v>
      </c>
      <c r="AI19" s="465"/>
      <c r="AJ19" s="574"/>
      <c r="AK19" s="435">
        <v>7.5</v>
      </c>
      <c r="AL19" s="334">
        <v>7.5</v>
      </c>
      <c r="AM19" s="247">
        <v>7.5</v>
      </c>
      <c r="AN19" s="418"/>
      <c r="AO19" s="419"/>
      <c r="AP19" s="420">
        <v>7.5</v>
      </c>
      <c r="AQ19" s="420">
        <v>7.5</v>
      </c>
      <c r="AR19" s="421">
        <v>7.5</v>
      </c>
      <c r="AS19" s="422"/>
      <c r="AT19" s="423"/>
      <c r="AU19" s="445">
        <v>7.5</v>
      </c>
      <c r="AV19" s="420">
        <v>7.5</v>
      </c>
      <c r="AW19" s="434">
        <v>7.5</v>
      </c>
      <c r="AX19" s="574"/>
      <c r="AY19" s="465"/>
      <c r="AZ19" s="503">
        <v>7.5</v>
      </c>
      <c r="BA19" s="575">
        <v>7.5</v>
      </c>
      <c r="BB19" s="432">
        <v>7.5</v>
      </c>
      <c r="BC19" s="433"/>
      <c r="BD19" s="434">
        <v>7.5</v>
      </c>
      <c r="BE19" s="434">
        <v>7.5</v>
      </c>
      <c r="BF19" s="435">
        <v>7.5</v>
      </c>
      <c r="BG19" s="436"/>
      <c r="BH19" s="437"/>
      <c r="BI19" s="445">
        <v>7.5</v>
      </c>
      <c r="BJ19" s="420">
        <v>7.5</v>
      </c>
      <c r="BK19" s="420">
        <v>7.5</v>
      </c>
      <c r="BL19" s="420">
        <v>7.5</v>
      </c>
      <c r="BM19" s="576"/>
      <c r="BN19" s="503">
        <v>7.5</v>
      </c>
      <c r="BO19" s="575">
        <v>7.5</v>
      </c>
      <c r="BP19" s="445">
        <v>7.5</v>
      </c>
      <c r="BQ19" s="420">
        <v>7.5</v>
      </c>
      <c r="BR19" s="446"/>
      <c r="BS19" s="420">
        <v>7.5</v>
      </c>
      <c r="BT19" s="421">
        <v>7.5</v>
      </c>
      <c r="BU19" s="447"/>
      <c r="BV19" s="448"/>
      <c r="BW19" s="245">
        <v>7.5</v>
      </c>
      <c r="BX19" s="246">
        <v>7.5</v>
      </c>
      <c r="BY19" s="246">
        <v>7.5</v>
      </c>
      <c r="BZ19" s="246">
        <v>7.5</v>
      </c>
      <c r="CA19" s="576"/>
      <c r="CB19" s="125">
        <v>7.5</v>
      </c>
      <c r="CC19" s="126">
        <v>7.5</v>
      </c>
      <c r="CD19" s="456"/>
      <c r="CE19" s="434">
        <v>7.5</v>
      </c>
      <c r="CF19" s="434">
        <v>7.5</v>
      </c>
      <c r="CG19" s="434">
        <v>7.5</v>
      </c>
      <c r="CH19" s="435">
        <v>7.5</v>
      </c>
      <c r="CI19" s="457"/>
      <c r="CJ19" s="458"/>
      <c r="CK19" s="578"/>
      <c r="CL19" s="579"/>
      <c r="CM19" s="580"/>
      <c r="CN19" s="581"/>
      <c r="CO19" s="581"/>
      <c r="CP19" s="582"/>
      <c r="CQ19" s="583"/>
      <c r="CR19" s="578"/>
      <c r="CS19" s="584"/>
      <c r="CT19" s="585"/>
      <c r="CU19" s="602">
        <f>SUM(E19:CJ19)</f>
        <v>420</v>
      </c>
      <c r="CV19" s="603">
        <f>35*12*D18</f>
        <v>420</v>
      </c>
      <c r="CW19" s="604">
        <f>CU19-CV19</f>
        <v>0</v>
      </c>
    </row>
    <row r="20" spans="2:101" ht="18" x14ac:dyDescent="0.3">
      <c r="B20" s="310">
        <v>6</v>
      </c>
      <c r="C20" s="310" t="s">
        <v>115</v>
      </c>
      <c r="D20" s="558">
        <v>1</v>
      </c>
      <c r="E20" s="453"/>
      <c r="F20" s="400" t="s">
        <v>40</v>
      </c>
      <c r="G20" s="400" t="s">
        <v>40</v>
      </c>
      <c r="H20" s="400" t="s">
        <v>40</v>
      </c>
      <c r="I20" s="403" t="s">
        <v>40</v>
      </c>
      <c r="J20" s="454"/>
      <c r="K20" s="455"/>
      <c r="L20" s="161" t="s">
        <v>28</v>
      </c>
      <c r="M20" s="162" t="s">
        <v>28</v>
      </c>
      <c r="N20" s="561"/>
      <c r="O20" s="162" t="s">
        <v>28</v>
      </c>
      <c r="P20" s="415" t="s">
        <v>28</v>
      </c>
      <c r="Q20" s="179" t="s">
        <v>48</v>
      </c>
      <c r="R20" s="181" t="s">
        <v>48</v>
      </c>
      <c r="S20" s="461"/>
      <c r="T20" s="401"/>
      <c r="U20" s="162" t="s">
        <v>28</v>
      </c>
      <c r="V20" s="162" t="s">
        <v>28</v>
      </c>
      <c r="W20" s="415" t="s">
        <v>28</v>
      </c>
      <c r="X20" s="462"/>
      <c r="Y20" s="463"/>
      <c r="Z20" s="161" t="s">
        <v>28</v>
      </c>
      <c r="AA20" s="162" t="s">
        <v>28</v>
      </c>
      <c r="AB20" s="162" t="s">
        <v>28</v>
      </c>
      <c r="AC20" s="162" t="s">
        <v>28</v>
      </c>
      <c r="AD20" s="562"/>
      <c r="AE20" s="179" t="s">
        <v>48</v>
      </c>
      <c r="AF20" s="181" t="s">
        <v>48</v>
      </c>
      <c r="AG20" s="461"/>
      <c r="AH20" s="470" t="s">
        <v>67</v>
      </c>
      <c r="AI20" s="470" t="s">
        <v>67</v>
      </c>
      <c r="AJ20" s="470" t="s">
        <v>67</v>
      </c>
      <c r="AK20" s="471" t="s">
        <v>67</v>
      </c>
      <c r="AL20" s="428"/>
      <c r="AM20" s="429"/>
      <c r="AN20" s="399" t="s">
        <v>40</v>
      </c>
      <c r="AO20" s="400" t="s">
        <v>40</v>
      </c>
      <c r="AP20" s="401"/>
      <c r="AQ20" s="402"/>
      <c r="AR20" s="403" t="s">
        <v>40</v>
      </c>
      <c r="AS20" s="404" t="s">
        <v>50</v>
      </c>
      <c r="AT20" s="405" t="s">
        <v>50</v>
      </c>
      <c r="AU20" s="413"/>
      <c r="AV20" s="414"/>
      <c r="AW20" s="162" t="s">
        <v>28</v>
      </c>
      <c r="AX20" s="162" t="s">
        <v>28</v>
      </c>
      <c r="AY20" s="415" t="s">
        <v>28</v>
      </c>
      <c r="AZ20" s="416"/>
      <c r="BA20" s="417"/>
      <c r="BB20" s="161" t="s">
        <v>28</v>
      </c>
      <c r="BC20" s="162" t="s">
        <v>28</v>
      </c>
      <c r="BD20" s="400" t="s">
        <v>40</v>
      </c>
      <c r="BE20" s="402"/>
      <c r="BF20" s="401"/>
      <c r="BG20" s="179" t="s">
        <v>48</v>
      </c>
      <c r="BH20" s="181" t="s">
        <v>48</v>
      </c>
      <c r="BI20" s="399" t="s">
        <v>40</v>
      </c>
      <c r="BJ20" s="427"/>
      <c r="BK20" s="400" t="s">
        <v>40</v>
      </c>
      <c r="BL20" s="400" t="s">
        <v>40</v>
      </c>
      <c r="BM20" s="403" t="s">
        <v>40</v>
      </c>
      <c r="BN20" s="428"/>
      <c r="BO20" s="429"/>
      <c r="BP20" s="161" t="s">
        <v>28</v>
      </c>
      <c r="BQ20" s="162" t="s">
        <v>28</v>
      </c>
      <c r="BR20" s="162" t="s">
        <v>28</v>
      </c>
      <c r="BS20" s="162" t="s">
        <v>28</v>
      </c>
      <c r="BT20" s="559"/>
      <c r="BU20" s="179" t="s">
        <v>48</v>
      </c>
      <c r="BV20" s="181" t="s">
        <v>48</v>
      </c>
      <c r="BW20" s="161" t="s">
        <v>28</v>
      </c>
      <c r="BX20" s="162" t="s">
        <v>28</v>
      </c>
      <c r="BY20" s="442"/>
      <c r="BZ20" s="162" t="s">
        <v>28</v>
      </c>
      <c r="CA20" s="415" t="s">
        <v>28</v>
      </c>
      <c r="CB20" s="443"/>
      <c r="CC20" s="444"/>
      <c r="CD20" s="560" t="s">
        <v>67</v>
      </c>
      <c r="CE20" s="470" t="s">
        <v>67</v>
      </c>
      <c r="CF20" s="470" t="s">
        <v>67</v>
      </c>
      <c r="CG20" s="470" t="s">
        <v>67</v>
      </c>
      <c r="CH20" s="559"/>
      <c r="CI20" s="131" t="s">
        <v>50</v>
      </c>
      <c r="CJ20" s="132" t="s">
        <v>50</v>
      </c>
      <c r="CK20" s="589">
        <f>COUNTIF($E20:$CJ20,"M")</f>
        <v>24</v>
      </c>
      <c r="CL20" s="590"/>
      <c r="CM20" s="591"/>
      <c r="CN20" s="592"/>
      <c r="CO20" s="592"/>
      <c r="CP20" s="593">
        <f>COUNTIF($E20:$CJ20,"S")</f>
        <v>12</v>
      </c>
      <c r="CQ20" s="594">
        <f>COUNTIF($E20:$CJ20,"X")</f>
        <v>8</v>
      </c>
      <c r="CR20" s="589">
        <f>COUNTIF($E20:$CJ20,"Mw")</f>
        <v>8</v>
      </c>
      <c r="CS20" s="595">
        <f>COUNTIF($E20:$CJ20,"Sw")</f>
        <v>4</v>
      </c>
      <c r="CT20" s="596"/>
      <c r="CU20" s="597"/>
      <c r="CV20" s="598"/>
      <c r="CW20" s="599"/>
    </row>
    <row r="21" spans="2:101" ht="18" x14ac:dyDescent="0.3">
      <c r="B21" s="191"/>
      <c r="C21" s="191"/>
      <c r="D21" s="573"/>
      <c r="E21" s="456"/>
      <c r="F21" s="434">
        <v>7.5</v>
      </c>
      <c r="G21" s="434">
        <v>7.5</v>
      </c>
      <c r="H21" s="434">
        <v>7.5</v>
      </c>
      <c r="I21" s="435">
        <v>7.5</v>
      </c>
      <c r="J21" s="457"/>
      <c r="K21" s="458"/>
      <c r="L21" s="445">
        <v>7.5</v>
      </c>
      <c r="M21" s="420">
        <v>7.5</v>
      </c>
      <c r="N21" s="446"/>
      <c r="O21" s="420">
        <v>7.5</v>
      </c>
      <c r="P21" s="421">
        <v>7.5</v>
      </c>
      <c r="Q21" s="503">
        <v>7.5</v>
      </c>
      <c r="R21" s="575">
        <v>7.5</v>
      </c>
      <c r="S21" s="464"/>
      <c r="T21" s="465"/>
      <c r="U21" s="420">
        <v>7.5</v>
      </c>
      <c r="V21" s="420">
        <v>7.5</v>
      </c>
      <c r="W21" s="421">
        <v>7.5</v>
      </c>
      <c r="X21" s="466"/>
      <c r="Y21" s="467"/>
      <c r="Z21" s="445">
        <v>7.5</v>
      </c>
      <c r="AA21" s="420">
        <v>7.5</v>
      </c>
      <c r="AB21" s="420">
        <v>7.5</v>
      </c>
      <c r="AC21" s="420">
        <v>7.5</v>
      </c>
      <c r="AD21" s="577"/>
      <c r="AE21" s="503">
        <v>7.5</v>
      </c>
      <c r="AF21" s="575">
        <v>7.5</v>
      </c>
      <c r="AG21" s="464"/>
      <c r="AH21" s="246">
        <v>7.5</v>
      </c>
      <c r="AI21" s="246">
        <v>7.5</v>
      </c>
      <c r="AJ21" s="246">
        <v>7.5</v>
      </c>
      <c r="AK21" s="472">
        <v>7.5</v>
      </c>
      <c r="AL21" s="456"/>
      <c r="AM21" s="473"/>
      <c r="AN21" s="432">
        <v>7.5</v>
      </c>
      <c r="AO21" s="434">
        <v>7.5</v>
      </c>
      <c r="AP21" s="465"/>
      <c r="AQ21" s="574"/>
      <c r="AR21" s="435">
        <v>7.5</v>
      </c>
      <c r="AS21" s="334">
        <v>7.5</v>
      </c>
      <c r="AT21" s="247">
        <v>7.5</v>
      </c>
      <c r="AU21" s="418"/>
      <c r="AV21" s="419"/>
      <c r="AW21" s="420">
        <v>7.5</v>
      </c>
      <c r="AX21" s="420">
        <v>7.5</v>
      </c>
      <c r="AY21" s="421">
        <v>7.5</v>
      </c>
      <c r="AZ21" s="422"/>
      <c r="BA21" s="423"/>
      <c r="BB21" s="445">
        <v>7.5</v>
      </c>
      <c r="BC21" s="420">
        <v>7.5</v>
      </c>
      <c r="BD21" s="434">
        <v>7.5</v>
      </c>
      <c r="BE21" s="574"/>
      <c r="BF21" s="465"/>
      <c r="BG21" s="503">
        <v>7.5</v>
      </c>
      <c r="BH21" s="575">
        <v>7.5</v>
      </c>
      <c r="BI21" s="432">
        <v>7.5</v>
      </c>
      <c r="BJ21" s="433"/>
      <c r="BK21" s="434">
        <v>7.5</v>
      </c>
      <c r="BL21" s="434">
        <v>7.5</v>
      </c>
      <c r="BM21" s="435">
        <v>7.5</v>
      </c>
      <c r="BN21" s="436"/>
      <c r="BO21" s="437"/>
      <c r="BP21" s="445">
        <v>7.5</v>
      </c>
      <c r="BQ21" s="420">
        <v>7.5</v>
      </c>
      <c r="BR21" s="420">
        <v>7.5</v>
      </c>
      <c r="BS21" s="420">
        <v>7.5</v>
      </c>
      <c r="BT21" s="576"/>
      <c r="BU21" s="503">
        <v>7.5</v>
      </c>
      <c r="BV21" s="575">
        <v>7.5</v>
      </c>
      <c r="BW21" s="445">
        <v>7.5</v>
      </c>
      <c r="BX21" s="420">
        <v>7.5</v>
      </c>
      <c r="BY21" s="446"/>
      <c r="BZ21" s="420">
        <v>7.5</v>
      </c>
      <c r="CA21" s="421">
        <v>7.5</v>
      </c>
      <c r="CB21" s="447"/>
      <c r="CC21" s="448"/>
      <c r="CD21" s="245">
        <v>7.5</v>
      </c>
      <c r="CE21" s="246">
        <v>7.5</v>
      </c>
      <c r="CF21" s="246">
        <v>7.5</v>
      </c>
      <c r="CG21" s="246">
        <v>7.5</v>
      </c>
      <c r="CH21" s="576"/>
      <c r="CI21" s="125">
        <v>7.5</v>
      </c>
      <c r="CJ21" s="126">
        <v>7.5</v>
      </c>
      <c r="CK21" s="578"/>
      <c r="CL21" s="579"/>
      <c r="CM21" s="580"/>
      <c r="CN21" s="581"/>
      <c r="CO21" s="581"/>
      <c r="CP21" s="582"/>
      <c r="CQ21" s="583"/>
      <c r="CR21" s="578"/>
      <c r="CS21" s="584"/>
      <c r="CT21" s="585"/>
      <c r="CU21" s="602">
        <f>SUM(E21:CJ21)</f>
        <v>420</v>
      </c>
      <c r="CV21" s="603">
        <f>35*12*D20</f>
        <v>420</v>
      </c>
      <c r="CW21" s="604">
        <f>CU21-CV21</f>
        <v>0</v>
      </c>
    </row>
    <row r="22" spans="2:101" ht="18" x14ac:dyDescent="0.3">
      <c r="B22" s="310">
        <v>7</v>
      </c>
      <c r="C22" s="310" t="s">
        <v>116</v>
      </c>
      <c r="D22" s="558">
        <v>1</v>
      </c>
      <c r="E22" s="560" t="s">
        <v>67</v>
      </c>
      <c r="F22" s="470" t="s">
        <v>67</v>
      </c>
      <c r="G22" s="470" t="s">
        <v>67</v>
      </c>
      <c r="H22" s="470" t="s">
        <v>67</v>
      </c>
      <c r="I22" s="559"/>
      <c r="J22" s="131" t="s">
        <v>50</v>
      </c>
      <c r="K22" s="132" t="s">
        <v>50</v>
      </c>
      <c r="L22" s="453"/>
      <c r="M22" s="400" t="s">
        <v>40</v>
      </c>
      <c r="N22" s="400" t="s">
        <v>40</v>
      </c>
      <c r="O22" s="400" t="s">
        <v>40</v>
      </c>
      <c r="P22" s="403" t="s">
        <v>40</v>
      </c>
      <c r="Q22" s="454"/>
      <c r="R22" s="455"/>
      <c r="S22" s="161" t="s">
        <v>28</v>
      </c>
      <c r="T22" s="162" t="s">
        <v>28</v>
      </c>
      <c r="U22" s="561"/>
      <c r="V22" s="162" t="s">
        <v>28</v>
      </c>
      <c r="W22" s="415" t="s">
        <v>28</v>
      </c>
      <c r="X22" s="179" t="s">
        <v>48</v>
      </c>
      <c r="Y22" s="181" t="s">
        <v>48</v>
      </c>
      <c r="Z22" s="461"/>
      <c r="AA22" s="401"/>
      <c r="AB22" s="162" t="s">
        <v>28</v>
      </c>
      <c r="AC22" s="162" t="s">
        <v>28</v>
      </c>
      <c r="AD22" s="415" t="s">
        <v>28</v>
      </c>
      <c r="AE22" s="462"/>
      <c r="AF22" s="463"/>
      <c r="AG22" s="161" t="s">
        <v>28</v>
      </c>
      <c r="AH22" s="162" t="s">
        <v>28</v>
      </c>
      <c r="AI22" s="162" t="s">
        <v>28</v>
      </c>
      <c r="AJ22" s="162" t="s">
        <v>28</v>
      </c>
      <c r="AK22" s="562"/>
      <c r="AL22" s="179" t="s">
        <v>48</v>
      </c>
      <c r="AM22" s="181" t="s">
        <v>48</v>
      </c>
      <c r="AN22" s="461"/>
      <c r="AO22" s="470" t="s">
        <v>67</v>
      </c>
      <c r="AP22" s="470" t="s">
        <v>67</v>
      </c>
      <c r="AQ22" s="470" t="s">
        <v>67</v>
      </c>
      <c r="AR22" s="471" t="s">
        <v>67</v>
      </c>
      <c r="AS22" s="428"/>
      <c r="AT22" s="429"/>
      <c r="AU22" s="399" t="s">
        <v>40</v>
      </c>
      <c r="AV22" s="400" t="s">
        <v>40</v>
      </c>
      <c r="AW22" s="401"/>
      <c r="AX22" s="402"/>
      <c r="AY22" s="403" t="s">
        <v>40</v>
      </c>
      <c r="AZ22" s="404" t="s">
        <v>50</v>
      </c>
      <c r="BA22" s="405" t="s">
        <v>50</v>
      </c>
      <c r="BB22" s="413"/>
      <c r="BC22" s="414"/>
      <c r="BD22" s="162" t="s">
        <v>28</v>
      </c>
      <c r="BE22" s="162" t="s">
        <v>28</v>
      </c>
      <c r="BF22" s="415" t="s">
        <v>28</v>
      </c>
      <c r="BG22" s="416"/>
      <c r="BH22" s="417"/>
      <c r="BI22" s="161" t="s">
        <v>28</v>
      </c>
      <c r="BJ22" s="162" t="s">
        <v>28</v>
      </c>
      <c r="BK22" s="400" t="s">
        <v>40</v>
      </c>
      <c r="BL22" s="402"/>
      <c r="BM22" s="401"/>
      <c r="BN22" s="179" t="s">
        <v>48</v>
      </c>
      <c r="BO22" s="181" t="s">
        <v>48</v>
      </c>
      <c r="BP22" s="399" t="s">
        <v>40</v>
      </c>
      <c r="BQ22" s="427"/>
      <c r="BR22" s="400" t="s">
        <v>40</v>
      </c>
      <c r="BS22" s="400" t="s">
        <v>40</v>
      </c>
      <c r="BT22" s="403" t="s">
        <v>40</v>
      </c>
      <c r="BU22" s="428"/>
      <c r="BV22" s="429"/>
      <c r="BW22" s="161" t="s">
        <v>28</v>
      </c>
      <c r="BX22" s="162" t="s">
        <v>28</v>
      </c>
      <c r="BY22" s="162" t="s">
        <v>28</v>
      </c>
      <c r="BZ22" s="162" t="s">
        <v>28</v>
      </c>
      <c r="CA22" s="559"/>
      <c r="CB22" s="179" t="s">
        <v>48</v>
      </c>
      <c r="CC22" s="181" t="s">
        <v>48</v>
      </c>
      <c r="CD22" s="161" t="s">
        <v>28</v>
      </c>
      <c r="CE22" s="162" t="s">
        <v>28</v>
      </c>
      <c r="CF22" s="442"/>
      <c r="CG22" s="162" t="s">
        <v>28</v>
      </c>
      <c r="CH22" s="415" t="s">
        <v>28</v>
      </c>
      <c r="CI22" s="443"/>
      <c r="CJ22" s="444"/>
      <c r="CK22" s="589">
        <f>COUNTIF($E22:$CJ22,"M")</f>
        <v>24</v>
      </c>
      <c r="CL22" s="590"/>
      <c r="CM22" s="591"/>
      <c r="CN22" s="592"/>
      <c r="CO22" s="592"/>
      <c r="CP22" s="593">
        <f>COUNTIF($E22:$CJ22,"S")</f>
        <v>12</v>
      </c>
      <c r="CQ22" s="594">
        <f>COUNTIF($E22:$CJ22,"X")</f>
        <v>8</v>
      </c>
      <c r="CR22" s="589">
        <f>COUNTIF($E22:$CJ22,"Mw")</f>
        <v>8</v>
      </c>
      <c r="CS22" s="595">
        <f>COUNTIF($E22:$CJ22,"Sw")</f>
        <v>4</v>
      </c>
      <c r="CT22" s="596"/>
      <c r="CU22" s="597"/>
      <c r="CV22" s="598"/>
      <c r="CW22" s="599"/>
    </row>
    <row r="23" spans="2:101" ht="18" x14ac:dyDescent="0.3">
      <c r="B23" s="600"/>
      <c r="C23" s="600"/>
      <c r="D23" s="601"/>
      <c r="E23" s="245">
        <v>7.5</v>
      </c>
      <c r="F23" s="246">
        <v>7.5</v>
      </c>
      <c r="G23" s="246">
        <v>7.5</v>
      </c>
      <c r="H23" s="246">
        <v>7.5</v>
      </c>
      <c r="I23" s="576"/>
      <c r="J23" s="125">
        <v>7.5</v>
      </c>
      <c r="K23" s="126">
        <v>7.5</v>
      </c>
      <c r="L23" s="456"/>
      <c r="M23" s="434">
        <v>7.5</v>
      </c>
      <c r="N23" s="434">
        <v>7.5</v>
      </c>
      <c r="O23" s="434">
        <v>7.5</v>
      </c>
      <c r="P23" s="435">
        <v>7.5</v>
      </c>
      <c r="Q23" s="457"/>
      <c r="R23" s="458"/>
      <c r="S23" s="445">
        <v>7.5</v>
      </c>
      <c r="T23" s="420">
        <v>7.5</v>
      </c>
      <c r="U23" s="446"/>
      <c r="V23" s="420">
        <v>7.5</v>
      </c>
      <c r="W23" s="421">
        <v>7.5</v>
      </c>
      <c r="X23" s="503">
        <v>7.5</v>
      </c>
      <c r="Y23" s="575">
        <v>7.5</v>
      </c>
      <c r="Z23" s="464"/>
      <c r="AA23" s="465"/>
      <c r="AB23" s="420">
        <v>7.5</v>
      </c>
      <c r="AC23" s="420">
        <v>7.5</v>
      </c>
      <c r="AD23" s="421">
        <v>7.5</v>
      </c>
      <c r="AE23" s="466"/>
      <c r="AF23" s="467"/>
      <c r="AG23" s="445">
        <v>7.5</v>
      </c>
      <c r="AH23" s="420">
        <v>7.5</v>
      </c>
      <c r="AI23" s="420">
        <v>7.5</v>
      </c>
      <c r="AJ23" s="420">
        <v>7.5</v>
      </c>
      <c r="AK23" s="577"/>
      <c r="AL23" s="503">
        <v>7.5</v>
      </c>
      <c r="AM23" s="575">
        <v>7.5</v>
      </c>
      <c r="AN23" s="464"/>
      <c r="AO23" s="246">
        <v>7.5</v>
      </c>
      <c r="AP23" s="246">
        <v>7.5</v>
      </c>
      <c r="AQ23" s="246">
        <v>7.5</v>
      </c>
      <c r="AR23" s="472">
        <v>7.5</v>
      </c>
      <c r="AS23" s="456"/>
      <c r="AT23" s="473"/>
      <c r="AU23" s="432">
        <v>7.5</v>
      </c>
      <c r="AV23" s="434">
        <v>7.5</v>
      </c>
      <c r="AW23" s="465"/>
      <c r="AX23" s="574"/>
      <c r="AY23" s="435">
        <v>7.5</v>
      </c>
      <c r="AZ23" s="334">
        <v>7.5</v>
      </c>
      <c r="BA23" s="247">
        <v>7.5</v>
      </c>
      <c r="BB23" s="418"/>
      <c r="BC23" s="419"/>
      <c r="BD23" s="420">
        <v>7.5</v>
      </c>
      <c r="BE23" s="420">
        <v>7.5</v>
      </c>
      <c r="BF23" s="421">
        <v>7.5</v>
      </c>
      <c r="BG23" s="422"/>
      <c r="BH23" s="423"/>
      <c r="BI23" s="445">
        <v>7.5</v>
      </c>
      <c r="BJ23" s="420">
        <v>7.5</v>
      </c>
      <c r="BK23" s="434">
        <v>7.5</v>
      </c>
      <c r="BL23" s="574"/>
      <c r="BM23" s="465"/>
      <c r="BN23" s="503">
        <v>7.5</v>
      </c>
      <c r="BO23" s="575">
        <v>7.5</v>
      </c>
      <c r="BP23" s="432">
        <v>7.5</v>
      </c>
      <c r="BQ23" s="433"/>
      <c r="BR23" s="434">
        <v>7.5</v>
      </c>
      <c r="BS23" s="434">
        <v>7.5</v>
      </c>
      <c r="BT23" s="435">
        <v>7.5</v>
      </c>
      <c r="BU23" s="436"/>
      <c r="BV23" s="437"/>
      <c r="BW23" s="445">
        <v>7.5</v>
      </c>
      <c r="BX23" s="420">
        <v>7.5</v>
      </c>
      <c r="BY23" s="420">
        <v>7.5</v>
      </c>
      <c r="BZ23" s="420">
        <v>7.5</v>
      </c>
      <c r="CA23" s="576"/>
      <c r="CB23" s="503">
        <v>7.5</v>
      </c>
      <c r="CC23" s="575">
        <v>7.5</v>
      </c>
      <c r="CD23" s="445">
        <v>7.5</v>
      </c>
      <c r="CE23" s="420">
        <v>7.5</v>
      </c>
      <c r="CF23" s="446"/>
      <c r="CG23" s="420">
        <v>7.5</v>
      </c>
      <c r="CH23" s="421">
        <v>7.5</v>
      </c>
      <c r="CI23" s="447"/>
      <c r="CJ23" s="448"/>
      <c r="CK23" s="578"/>
      <c r="CL23" s="579"/>
      <c r="CM23" s="580"/>
      <c r="CN23" s="581"/>
      <c r="CO23" s="581"/>
      <c r="CP23" s="582"/>
      <c r="CQ23" s="583"/>
      <c r="CR23" s="578"/>
      <c r="CS23" s="584"/>
      <c r="CT23" s="585"/>
      <c r="CU23" s="602">
        <f>SUM(E23:CJ23)</f>
        <v>420</v>
      </c>
      <c r="CV23" s="603">
        <f>35*12*D22</f>
        <v>420</v>
      </c>
      <c r="CW23" s="604">
        <f>CU23-CV23</f>
        <v>0</v>
      </c>
    </row>
    <row r="24" spans="2:101" ht="18" x14ac:dyDescent="0.3">
      <c r="B24" s="310">
        <v>8</v>
      </c>
      <c r="C24" s="310" t="s">
        <v>117</v>
      </c>
      <c r="D24" s="558">
        <v>1</v>
      </c>
      <c r="E24" s="161" t="s">
        <v>28</v>
      </c>
      <c r="F24" s="162" t="s">
        <v>28</v>
      </c>
      <c r="G24" s="442"/>
      <c r="H24" s="162" t="s">
        <v>28</v>
      </c>
      <c r="I24" s="415" t="s">
        <v>28</v>
      </c>
      <c r="J24" s="443"/>
      <c r="K24" s="444"/>
      <c r="L24" s="560" t="s">
        <v>67</v>
      </c>
      <c r="M24" s="470" t="s">
        <v>67</v>
      </c>
      <c r="N24" s="470" t="s">
        <v>67</v>
      </c>
      <c r="O24" s="470" t="s">
        <v>67</v>
      </c>
      <c r="P24" s="559"/>
      <c r="Q24" s="131" t="s">
        <v>50</v>
      </c>
      <c r="R24" s="132" t="s">
        <v>50</v>
      </c>
      <c r="S24" s="453"/>
      <c r="T24" s="400" t="s">
        <v>40</v>
      </c>
      <c r="U24" s="400" t="s">
        <v>40</v>
      </c>
      <c r="V24" s="400" t="s">
        <v>40</v>
      </c>
      <c r="W24" s="403" t="s">
        <v>40</v>
      </c>
      <c r="X24" s="454"/>
      <c r="Y24" s="455"/>
      <c r="Z24" s="161" t="s">
        <v>28</v>
      </c>
      <c r="AA24" s="162" t="s">
        <v>28</v>
      </c>
      <c r="AB24" s="561"/>
      <c r="AC24" s="162" t="s">
        <v>28</v>
      </c>
      <c r="AD24" s="415" t="s">
        <v>28</v>
      </c>
      <c r="AE24" s="179" t="s">
        <v>48</v>
      </c>
      <c r="AF24" s="181" t="s">
        <v>48</v>
      </c>
      <c r="AG24" s="461"/>
      <c r="AH24" s="401"/>
      <c r="AI24" s="162" t="s">
        <v>28</v>
      </c>
      <c r="AJ24" s="162" t="s">
        <v>28</v>
      </c>
      <c r="AK24" s="415" t="s">
        <v>28</v>
      </c>
      <c r="AL24" s="462"/>
      <c r="AM24" s="463"/>
      <c r="AN24" s="161" t="s">
        <v>28</v>
      </c>
      <c r="AO24" s="162" t="s">
        <v>28</v>
      </c>
      <c r="AP24" s="162" t="s">
        <v>28</v>
      </c>
      <c r="AQ24" s="162" t="s">
        <v>28</v>
      </c>
      <c r="AR24" s="562"/>
      <c r="AS24" s="179" t="s">
        <v>48</v>
      </c>
      <c r="AT24" s="181" t="s">
        <v>48</v>
      </c>
      <c r="AU24" s="461"/>
      <c r="AV24" s="470" t="s">
        <v>67</v>
      </c>
      <c r="AW24" s="470" t="s">
        <v>67</v>
      </c>
      <c r="AX24" s="470" t="s">
        <v>67</v>
      </c>
      <c r="AY24" s="471" t="s">
        <v>67</v>
      </c>
      <c r="AZ24" s="428"/>
      <c r="BA24" s="429"/>
      <c r="BB24" s="399" t="s">
        <v>40</v>
      </c>
      <c r="BC24" s="400" t="s">
        <v>40</v>
      </c>
      <c r="BD24" s="401"/>
      <c r="BE24" s="402"/>
      <c r="BF24" s="403" t="s">
        <v>40</v>
      </c>
      <c r="BG24" s="404" t="s">
        <v>50</v>
      </c>
      <c r="BH24" s="405" t="s">
        <v>50</v>
      </c>
      <c r="BI24" s="413"/>
      <c r="BJ24" s="414"/>
      <c r="BK24" s="162" t="s">
        <v>28</v>
      </c>
      <c r="BL24" s="162" t="s">
        <v>28</v>
      </c>
      <c r="BM24" s="415" t="s">
        <v>28</v>
      </c>
      <c r="BN24" s="416"/>
      <c r="BO24" s="417"/>
      <c r="BP24" s="161" t="s">
        <v>28</v>
      </c>
      <c r="BQ24" s="162" t="s">
        <v>28</v>
      </c>
      <c r="BR24" s="400" t="s">
        <v>40</v>
      </c>
      <c r="BS24" s="402"/>
      <c r="BT24" s="401"/>
      <c r="BU24" s="179" t="s">
        <v>48</v>
      </c>
      <c r="BV24" s="181" t="s">
        <v>48</v>
      </c>
      <c r="BW24" s="399" t="s">
        <v>40</v>
      </c>
      <c r="BX24" s="427"/>
      <c r="BY24" s="400" t="s">
        <v>40</v>
      </c>
      <c r="BZ24" s="400" t="s">
        <v>40</v>
      </c>
      <c r="CA24" s="403" t="s">
        <v>40</v>
      </c>
      <c r="CB24" s="428"/>
      <c r="CC24" s="429"/>
      <c r="CD24" s="161" t="s">
        <v>28</v>
      </c>
      <c r="CE24" s="162" t="s">
        <v>28</v>
      </c>
      <c r="CF24" s="162" t="s">
        <v>28</v>
      </c>
      <c r="CG24" s="162" t="s">
        <v>28</v>
      </c>
      <c r="CH24" s="559"/>
      <c r="CI24" s="179" t="s">
        <v>48</v>
      </c>
      <c r="CJ24" s="181" t="s">
        <v>48</v>
      </c>
      <c r="CK24" s="589">
        <f>COUNTIF($E24:$CJ24,"M")</f>
        <v>24</v>
      </c>
      <c r="CL24" s="590"/>
      <c r="CM24" s="591"/>
      <c r="CN24" s="592"/>
      <c r="CO24" s="592"/>
      <c r="CP24" s="593">
        <f>COUNTIF($E24:$CJ24,"S")</f>
        <v>12</v>
      </c>
      <c r="CQ24" s="594">
        <f>COUNTIF($E24:$CJ24,"X")</f>
        <v>8</v>
      </c>
      <c r="CR24" s="589">
        <f>COUNTIF($E24:$CJ24,"Mw")</f>
        <v>8</v>
      </c>
      <c r="CS24" s="595">
        <f>COUNTIF($E24:$CJ24,"Sw")</f>
        <v>4</v>
      </c>
      <c r="CT24" s="596"/>
      <c r="CU24" s="597"/>
      <c r="CV24" s="598"/>
      <c r="CW24" s="599"/>
    </row>
    <row r="25" spans="2:101" ht="18" x14ac:dyDescent="0.3">
      <c r="B25" s="600"/>
      <c r="C25" s="600"/>
      <c r="D25" s="601"/>
      <c r="E25" s="445">
        <v>7.5</v>
      </c>
      <c r="F25" s="420">
        <v>7.5</v>
      </c>
      <c r="G25" s="446"/>
      <c r="H25" s="420">
        <v>7.5</v>
      </c>
      <c r="I25" s="421">
        <v>7.5</v>
      </c>
      <c r="J25" s="447"/>
      <c r="K25" s="448"/>
      <c r="L25" s="245">
        <v>7.5</v>
      </c>
      <c r="M25" s="246">
        <v>7.5</v>
      </c>
      <c r="N25" s="246">
        <v>7.5</v>
      </c>
      <c r="O25" s="246">
        <v>7.5</v>
      </c>
      <c r="P25" s="576"/>
      <c r="Q25" s="125">
        <v>7.5</v>
      </c>
      <c r="R25" s="126">
        <v>7.5</v>
      </c>
      <c r="S25" s="456"/>
      <c r="T25" s="434">
        <v>7.5</v>
      </c>
      <c r="U25" s="434">
        <v>7.5</v>
      </c>
      <c r="V25" s="434">
        <v>7.5</v>
      </c>
      <c r="W25" s="435">
        <v>7.5</v>
      </c>
      <c r="X25" s="457"/>
      <c r="Y25" s="458"/>
      <c r="Z25" s="445">
        <v>7.5</v>
      </c>
      <c r="AA25" s="420">
        <v>7.5</v>
      </c>
      <c r="AB25" s="446"/>
      <c r="AC25" s="420">
        <v>7.5</v>
      </c>
      <c r="AD25" s="421">
        <v>7.5</v>
      </c>
      <c r="AE25" s="503">
        <v>7.5</v>
      </c>
      <c r="AF25" s="575">
        <v>7.5</v>
      </c>
      <c r="AG25" s="464"/>
      <c r="AH25" s="465"/>
      <c r="AI25" s="420">
        <v>7.5</v>
      </c>
      <c r="AJ25" s="420">
        <v>7.5</v>
      </c>
      <c r="AK25" s="421">
        <v>7.5</v>
      </c>
      <c r="AL25" s="466"/>
      <c r="AM25" s="467"/>
      <c r="AN25" s="445">
        <v>7.5</v>
      </c>
      <c r="AO25" s="420">
        <v>7.5</v>
      </c>
      <c r="AP25" s="420">
        <v>7.5</v>
      </c>
      <c r="AQ25" s="420">
        <v>7.5</v>
      </c>
      <c r="AR25" s="577"/>
      <c r="AS25" s="503">
        <v>7.5</v>
      </c>
      <c r="AT25" s="575">
        <v>7.5</v>
      </c>
      <c r="AU25" s="464"/>
      <c r="AV25" s="246">
        <v>7.5</v>
      </c>
      <c r="AW25" s="246">
        <v>7.5</v>
      </c>
      <c r="AX25" s="246">
        <v>7.5</v>
      </c>
      <c r="AY25" s="472">
        <v>7.5</v>
      </c>
      <c r="AZ25" s="456"/>
      <c r="BA25" s="473"/>
      <c r="BB25" s="432">
        <v>7.5</v>
      </c>
      <c r="BC25" s="434">
        <v>7.5</v>
      </c>
      <c r="BD25" s="465"/>
      <c r="BE25" s="574"/>
      <c r="BF25" s="435">
        <v>7.5</v>
      </c>
      <c r="BG25" s="334">
        <v>7.5</v>
      </c>
      <c r="BH25" s="247">
        <v>7.5</v>
      </c>
      <c r="BI25" s="418"/>
      <c r="BJ25" s="419"/>
      <c r="BK25" s="420">
        <v>7.5</v>
      </c>
      <c r="BL25" s="420">
        <v>7.5</v>
      </c>
      <c r="BM25" s="421">
        <v>7.5</v>
      </c>
      <c r="BN25" s="422"/>
      <c r="BO25" s="423"/>
      <c r="BP25" s="445">
        <v>7.5</v>
      </c>
      <c r="BQ25" s="420">
        <v>7.5</v>
      </c>
      <c r="BR25" s="434">
        <v>7.5</v>
      </c>
      <c r="BS25" s="574"/>
      <c r="BT25" s="465"/>
      <c r="BU25" s="503">
        <v>7.5</v>
      </c>
      <c r="BV25" s="575">
        <v>7.5</v>
      </c>
      <c r="BW25" s="432">
        <v>7.5</v>
      </c>
      <c r="BX25" s="433"/>
      <c r="BY25" s="434">
        <v>7.5</v>
      </c>
      <c r="BZ25" s="434">
        <v>7.5</v>
      </c>
      <c r="CA25" s="435">
        <v>7.5</v>
      </c>
      <c r="CB25" s="436"/>
      <c r="CC25" s="437"/>
      <c r="CD25" s="445">
        <v>7.5</v>
      </c>
      <c r="CE25" s="420">
        <v>7.5</v>
      </c>
      <c r="CF25" s="420">
        <v>7.5</v>
      </c>
      <c r="CG25" s="420">
        <v>7.5</v>
      </c>
      <c r="CH25" s="576"/>
      <c r="CI25" s="503">
        <v>7.5</v>
      </c>
      <c r="CJ25" s="575">
        <v>7.5</v>
      </c>
      <c r="CK25" s="578"/>
      <c r="CL25" s="579"/>
      <c r="CM25" s="580"/>
      <c r="CN25" s="581"/>
      <c r="CO25" s="581"/>
      <c r="CP25" s="582"/>
      <c r="CQ25" s="583"/>
      <c r="CR25" s="578"/>
      <c r="CS25" s="584"/>
      <c r="CT25" s="585"/>
      <c r="CU25" s="602">
        <f>SUM(E25:CJ25)</f>
        <v>420</v>
      </c>
      <c r="CV25" s="603">
        <f>35*12*D24</f>
        <v>420</v>
      </c>
      <c r="CW25" s="604">
        <f>CU25-CV25</f>
        <v>0</v>
      </c>
    </row>
    <row r="26" spans="2:101" ht="18" x14ac:dyDescent="0.3">
      <c r="B26" s="310">
        <v>9</v>
      </c>
      <c r="C26" s="310" t="s">
        <v>118</v>
      </c>
      <c r="D26" s="558">
        <v>1</v>
      </c>
      <c r="E26" s="161" t="s">
        <v>28</v>
      </c>
      <c r="F26" s="162" t="s">
        <v>28</v>
      </c>
      <c r="G26" s="162" t="s">
        <v>28</v>
      </c>
      <c r="H26" s="162" t="s">
        <v>28</v>
      </c>
      <c r="I26" s="559"/>
      <c r="J26" s="179" t="s">
        <v>48</v>
      </c>
      <c r="K26" s="181" t="s">
        <v>48</v>
      </c>
      <c r="L26" s="161" t="s">
        <v>28</v>
      </c>
      <c r="M26" s="162" t="s">
        <v>28</v>
      </c>
      <c r="N26" s="442"/>
      <c r="O26" s="162" t="s">
        <v>28</v>
      </c>
      <c r="P26" s="415" t="s">
        <v>28</v>
      </c>
      <c r="Q26" s="443"/>
      <c r="R26" s="444"/>
      <c r="S26" s="560" t="s">
        <v>67</v>
      </c>
      <c r="T26" s="470" t="s">
        <v>67</v>
      </c>
      <c r="U26" s="470" t="s">
        <v>67</v>
      </c>
      <c r="V26" s="470" t="s">
        <v>67</v>
      </c>
      <c r="W26" s="559"/>
      <c r="X26" s="131" t="s">
        <v>50</v>
      </c>
      <c r="Y26" s="132" t="s">
        <v>50</v>
      </c>
      <c r="Z26" s="453"/>
      <c r="AA26" s="400" t="s">
        <v>40</v>
      </c>
      <c r="AB26" s="400" t="s">
        <v>40</v>
      </c>
      <c r="AC26" s="400" t="s">
        <v>40</v>
      </c>
      <c r="AD26" s="403" t="s">
        <v>40</v>
      </c>
      <c r="AE26" s="454"/>
      <c r="AF26" s="455"/>
      <c r="AG26" s="161" t="s">
        <v>28</v>
      </c>
      <c r="AH26" s="162" t="s">
        <v>28</v>
      </c>
      <c r="AI26" s="561"/>
      <c r="AJ26" s="162" t="s">
        <v>28</v>
      </c>
      <c r="AK26" s="415" t="s">
        <v>28</v>
      </c>
      <c r="AL26" s="179" t="s">
        <v>48</v>
      </c>
      <c r="AM26" s="181" t="s">
        <v>48</v>
      </c>
      <c r="AN26" s="461"/>
      <c r="AO26" s="401"/>
      <c r="AP26" s="162" t="s">
        <v>28</v>
      </c>
      <c r="AQ26" s="162" t="s">
        <v>28</v>
      </c>
      <c r="AR26" s="415" t="s">
        <v>28</v>
      </c>
      <c r="AS26" s="462"/>
      <c r="AT26" s="463"/>
      <c r="AU26" s="161" t="s">
        <v>28</v>
      </c>
      <c r="AV26" s="162" t="s">
        <v>28</v>
      </c>
      <c r="AW26" s="162" t="s">
        <v>28</v>
      </c>
      <c r="AX26" s="162" t="s">
        <v>28</v>
      </c>
      <c r="AY26" s="562"/>
      <c r="AZ26" s="179" t="s">
        <v>48</v>
      </c>
      <c r="BA26" s="181" t="s">
        <v>48</v>
      </c>
      <c r="BB26" s="461"/>
      <c r="BC26" s="470" t="s">
        <v>67</v>
      </c>
      <c r="BD26" s="470" t="s">
        <v>67</v>
      </c>
      <c r="BE26" s="470" t="s">
        <v>67</v>
      </c>
      <c r="BF26" s="471" t="s">
        <v>67</v>
      </c>
      <c r="BG26" s="428"/>
      <c r="BH26" s="429"/>
      <c r="BI26" s="399" t="s">
        <v>40</v>
      </c>
      <c r="BJ26" s="400" t="s">
        <v>40</v>
      </c>
      <c r="BK26" s="401"/>
      <c r="BL26" s="402"/>
      <c r="BM26" s="403" t="s">
        <v>40</v>
      </c>
      <c r="BN26" s="404" t="s">
        <v>50</v>
      </c>
      <c r="BO26" s="405" t="s">
        <v>50</v>
      </c>
      <c r="BP26" s="413"/>
      <c r="BQ26" s="414"/>
      <c r="BR26" s="162" t="s">
        <v>28</v>
      </c>
      <c r="BS26" s="162" t="s">
        <v>28</v>
      </c>
      <c r="BT26" s="415" t="s">
        <v>28</v>
      </c>
      <c r="BU26" s="416"/>
      <c r="BV26" s="417"/>
      <c r="BW26" s="161" t="s">
        <v>28</v>
      </c>
      <c r="BX26" s="162" t="s">
        <v>28</v>
      </c>
      <c r="BY26" s="400" t="s">
        <v>40</v>
      </c>
      <c r="BZ26" s="402"/>
      <c r="CA26" s="401"/>
      <c r="CB26" s="179" t="s">
        <v>48</v>
      </c>
      <c r="CC26" s="181" t="s">
        <v>48</v>
      </c>
      <c r="CD26" s="399" t="s">
        <v>40</v>
      </c>
      <c r="CE26" s="427"/>
      <c r="CF26" s="400" t="s">
        <v>40</v>
      </c>
      <c r="CG26" s="400" t="s">
        <v>40</v>
      </c>
      <c r="CH26" s="403" t="s">
        <v>40</v>
      </c>
      <c r="CI26" s="428"/>
      <c r="CJ26" s="429"/>
      <c r="CK26" s="589">
        <f>COUNTIF($E26:$CJ26,"M")</f>
        <v>24</v>
      </c>
      <c r="CL26" s="590"/>
      <c r="CM26" s="591"/>
      <c r="CN26" s="592"/>
      <c r="CO26" s="592"/>
      <c r="CP26" s="593">
        <f>COUNTIF($E26:$CJ26,"S")</f>
        <v>12</v>
      </c>
      <c r="CQ26" s="594">
        <f>COUNTIF($E26:$CJ26,"X")</f>
        <v>8</v>
      </c>
      <c r="CR26" s="589">
        <f>COUNTIF($E26:$CJ26,"Mw")</f>
        <v>8</v>
      </c>
      <c r="CS26" s="595">
        <f>COUNTIF($E26:$CJ26,"Sw")</f>
        <v>4</v>
      </c>
      <c r="CT26" s="596"/>
      <c r="CU26" s="597"/>
      <c r="CV26" s="598"/>
      <c r="CW26" s="599"/>
    </row>
    <row r="27" spans="2:101" ht="18" x14ac:dyDescent="0.3">
      <c r="B27" s="600"/>
      <c r="C27" s="600"/>
      <c r="D27" s="601"/>
      <c r="E27" s="445">
        <v>7.5</v>
      </c>
      <c r="F27" s="420">
        <v>7.5</v>
      </c>
      <c r="G27" s="420">
        <v>7.5</v>
      </c>
      <c r="H27" s="420">
        <v>7.5</v>
      </c>
      <c r="I27" s="576"/>
      <c r="J27" s="503">
        <v>7.5</v>
      </c>
      <c r="K27" s="575">
        <v>7.5</v>
      </c>
      <c r="L27" s="445">
        <v>7.5</v>
      </c>
      <c r="M27" s="420">
        <v>7.5</v>
      </c>
      <c r="N27" s="446"/>
      <c r="O27" s="420">
        <v>7.5</v>
      </c>
      <c r="P27" s="421">
        <v>7.5</v>
      </c>
      <c r="Q27" s="447"/>
      <c r="R27" s="448"/>
      <c r="S27" s="245">
        <v>7.5</v>
      </c>
      <c r="T27" s="246">
        <v>7.5</v>
      </c>
      <c r="U27" s="246">
        <v>7.5</v>
      </c>
      <c r="V27" s="246">
        <v>7.5</v>
      </c>
      <c r="W27" s="576"/>
      <c r="X27" s="125">
        <v>7.5</v>
      </c>
      <c r="Y27" s="126">
        <v>7.5</v>
      </c>
      <c r="Z27" s="456"/>
      <c r="AA27" s="434">
        <v>7.5</v>
      </c>
      <c r="AB27" s="434">
        <v>7.5</v>
      </c>
      <c r="AC27" s="434">
        <v>7.5</v>
      </c>
      <c r="AD27" s="435">
        <v>7.5</v>
      </c>
      <c r="AE27" s="457"/>
      <c r="AF27" s="458"/>
      <c r="AG27" s="445">
        <v>7.5</v>
      </c>
      <c r="AH27" s="420">
        <v>7.5</v>
      </c>
      <c r="AI27" s="446"/>
      <c r="AJ27" s="420">
        <v>7.5</v>
      </c>
      <c r="AK27" s="421">
        <v>7.5</v>
      </c>
      <c r="AL27" s="503">
        <v>7.5</v>
      </c>
      <c r="AM27" s="575">
        <v>7.5</v>
      </c>
      <c r="AN27" s="464"/>
      <c r="AO27" s="465"/>
      <c r="AP27" s="420">
        <v>7.5</v>
      </c>
      <c r="AQ27" s="420">
        <v>7.5</v>
      </c>
      <c r="AR27" s="421">
        <v>7.5</v>
      </c>
      <c r="AS27" s="466"/>
      <c r="AT27" s="467"/>
      <c r="AU27" s="445">
        <v>7.5</v>
      </c>
      <c r="AV27" s="420">
        <v>7.5</v>
      </c>
      <c r="AW27" s="420">
        <v>7.5</v>
      </c>
      <c r="AX27" s="420">
        <v>7.5</v>
      </c>
      <c r="AY27" s="577"/>
      <c r="AZ27" s="503">
        <v>7.5</v>
      </c>
      <c r="BA27" s="575">
        <v>7.5</v>
      </c>
      <c r="BB27" s="464"/>
      <c r="BC27" s="246">
        <v>7.5</v>
      </c>
      <c r="BD27" s="246">
        <v>7.5</v>
      </c>
      <c r="BE27" s="246">
        <v>7.5</v>
      </c>
      <c r="BF27" s="472">
        <v>7.5</v>
      </c>
      <c r="BG27" s="456"/>
      <c r="BH27" s="473"/>
      <c r="BI27" s="432">
        <v>7.5</v>
      </c>
      <c r="BJ27" s="434">
        <v>7.5</v>
      </c>
      <c r="BK27" s="465"/>
      <c r="BL27" s="574"/>
      <c r="BM27" s="435">
        <v>7.5</v>
      </c>
      <c r="BN27" s="334">
        <v>7.5</v>
      </c>
      <c r="BO27" s="247">
        <v>7.5</v>
      </c>
      <c r="BP27" s="418"/>
      <c r="BQ27" s="419"/>
      <c r="BR27" s="420">
        <v>7.5</v>
      </c>
      <c r="BS27" s="420">
        <v>7.5</v>
      </c>
      <c r="BT27" s="421">
        <v>7.5</v>
      </c>
      <c r="BU27" s="422"/>
      <c r="BV27" s="423"/>
      <c r="BW27" s="445">
        <v>7.5</v>
      </c>
      <c r="BX27" s="420">
        <v>7.5</v>
      </c>
      <c r="BY27" s="434">
        <v>7.5</v>
      </c>
      <c r="BZ27" s="574"/>
      <c r="CA27" s="465"/>
      <c r="CB27" s="503">
        <v>7.5</v>
      </c>
      <c r="CC27" s="575">
        <v>7.5</v>
      </c>
      <c r="CD27" s="432">
        <v>7.5</v>
      </c>
      <c r="CE27" s="433"/>
      <c r="CF27" s="434">
        <v>7.5</v>
      </c>
      <c r="CG27" s="434">
        <v>7.5</v>
      </c>
      <c r="CH27" s="435">
        <v>7.5</v>
      </c>
      <c r="CI27" s="436"/>
      <c r="CJ27" s="437"/>
      <c r="CK27" s="578"/>
      <c r="CL27" s="579"/>
      <c r="CM27" s="580"/>
      <c r="CN27" s="581"/>
      <c r="CO27" s="581"/>
      <c r="CP27" s="582"/>
      <c r="CQ27" s="583"/>
      <c r="CR27" s="578"/>
      <c r="CS27" s="584"/>
      <c r="CT27" s="585"/>
      <c r="CU27" s="602">
        <f>SUM(E27:CJ27)</f>
        <v>420</v>
      </c>
      <c r="CV27" s="603">
        <f>35*12*D26</f>
        <v>420</v>
      </c>
      <c r="CW27" s="604">
        <f>CU27-CV27</f>
        <v>0</v>
      </c>
    </row>
    <row r="28" spans="2:101" ht="18" x14ac:dyDescent="0.3">
      <c r="B28" s="310">
        <v>10</v>
      </c>
      <c r="C28" s="310" t="s">
        <v>105</v>
      </c>
      <c r="D28" s="558">
        <v>0.8</v>
      </c>
      <c r="E28" s="399" t="s">
        <v>40</v>
      </c>
      <c r="F28" s="427"/>
      <c r="G28" s="400" t="s">
        <v>40</v>
      </c>
      <c r="H28" s="400" t="s">
        <v>40</v>
      </c>
      <c r="I28" s="403" t="s">
        <v>40</v>
      </c>
      <c r="J28" s="428"/>
      <c r="K28" s="429"/>
      <c r="L28" s="161" t="s">
        <v>28</v>
      </c>
      <c r="M28" s="162" t="s">
        <v>28</v>
      </c>
      <c r="N28" s="162" t="s">
        <v>28</v>
      </c>
      <c r="O28" s="162" t="s">
        <v>28</v>
      </c>
      <c r="P28" s="559"/>
      <c r="Q28" s="179" t="s">
        <v>48</v>
      </c>
      <c r="R28" s="181" t="s">
        <v>48</v>
      </c>
      <c r="S28" s="161" t="s">
        <v>28</v>
      </c>
      <c r="T28" s="162" t="s">
        <v>28</v>
      </c>
      <c r="U28" s="442"/>
      <c r="V28" s="162" t="s">
        <v>28</v>
      </c>
      <c r="W28" s="415" t="s">
        <v>28</v>
      </c>
      <c r="X28" s="443"/>
      <c r="Y28" s="444"/>
      <c r="Z28" s="560" t="s">
        <v>67</v>
      </c>
      <c r="AA28" s="470" t="s">
        <v>67</v>
      </c>
      <c r="AB28" s="470" t="s">
        <v>67</v>
      </c>
      <c r="AC28" s="470" t="s">
        <v>67</v>
      </c>
      <c r="AD28" s="559"/>
      <c r="AE28" s="131" t="s">
        <v>50</v>
      </c>
      <c r="AF28" s="132" t="s">
        <v>50</v>
      </c>
      <c r="AG28" s="453"/>
      <c r="AH28" s="400" t="s">
        <v>40</v>
      </c>
      <c r="AI28" s="400" t="s">
        <v>40</v>
      </c>
      <c r="AJ28" s="400" t="s">
        <v>40</v>
      </c>
      <c r="AK28" s="403" t="s">
        <v>40</v>
      </c>
      <c r="AL28" s="454"/>
      <c r="AM28" s="455"/>
      <c r="AN28" s="161" t="s">
        <v>28</v>
      </c>
      <c r="AO28" s="162" t="s">
        <v>28</v>
      </c>
      <c r="AP28" s="561"/>
      <c r="AQ28" s="162" t="s">
        <v>28</v>
      </c>
      <c r="AR28" s="415" t="s">
        <v>28</v>
      </c>
      <c r="AS28" s="179" t="s">
        <v>48</v>
      </c>
      <c r="AT28" s="181" t="s">
        <v>48</v>
      </c>
      <c r="AU28" s="461"/>
      <c r="AV28" s="401"/>
      <c r="AW28" s="162" t="s">
        <v>28</v>
      </c>
      <c r="AX28" s="162" t="s">
        <v>28</v>
      </c>
      <c r="AY28" s="415" t="s">
        <v>28</v>
      </c>
      <c r="AZ28" s="462"/>
      <c r="BA28" s="463"/>
      <c r="BB28" s="161" t="s">
        <v>28</v>
      </c>
      <c r="BC28" s="162" t="s">
        <v>28</v>
      </c>
      <c r="BD28" s="162" t="s">
        <v>28</v>
      </c>
      <c r="BE28" s="162" t="s">
        <v>28</v>
      </c>
      <c r="BF28" s="562"/>
      <c r="BG28" s="179" t="s">
        <v>48</v>
      </c>
      <c r="BH28" s="181" t="s">
        <v>48</v>
      </c>
      <c r="BI28" s="461"/>
      <c r="BJ28" s="470" t="s">
        <v>67</v>
      </c>
      <c r="BK28" s="470" t="s">
        <v>67</v>
      </c>
      <c r="BL28" s="470" t="s">
        <v>67</v>
      </c>
      <c r="BM28" s="471" t="s">
        <v>67</v>
      </c>
      <c r="BN28" s="428"/>
      <c r="BO28" s="429"/>
      <c r="BP28" s="399" t="s">
        <v>40</v>
      </c>
      <c r="BQ28" s="400" t="s">
        <v>40</v>
      </c>
      <c r="BR28" s="401"/>
      <c r="BS28" s="402"/>
      <c r="BT28" s="403" t="s">
        <v>40</v>
      </c>
      <c r="BU28" s="404" t="s">
        <v>50</v>
      </c>
      <c r="BV28" s="405" t="s">
        <v>50</v>
      </c>
      <c r="BW28" s="413"/>
      <c r="BX28" s="414"/>
      <c r="BY28" s="162" t="s">
        <v>28</v>
      </c>
      <c r="BZ28" s="162" t="s">
        <v>28</v>
      </c>
      <c r="CA28" s="415" t="s">
        <v>28</v>
      </c>
      <c r="CB28" s="416"/>
      <c r="CC28" s="417"/>
      <c r="CD28" s="161" t="s">
        <v>28</v>
      </c>
      <c r="CE28" s="162" t="s">
        <v>28</v>
      </c>
      <c r="CF28" s="400" t="s">
        <v>40</v>
      </c>
      <c r="CG28" s="402"/>
      <c r="CH28" s="401"/>
      <c r="CI28" s="179" t="s">
        <v>48</v>
      </c>
      <c r="CJ28" s="181" t="s">
        <v>48</v>
      </c>
      <c r="CK28" s="589">
        <f>COUNTIF($E28:$CJ28,"M")</f>
        <v>24</v>
      </c>
      <c r="CL28" s="590"/>
      <c r="CM28" s="591"/>
      <c r="CN28" s="592"/>
      <c r="CO28" s="592"/>
      <c r="CP28" s="593">
        <f>COUNTIF($E28:$CJ28,"S")</f>
        <v>12</v>
      </c>
      <c r="CQ28" s="594">
        <f>COUNTIF($E28:$CJ28,"X")</f>
        <v>8</v>
      </c>
      <c r="CR28" s="589">
        <f>COUNTIF($E28:$CJ28,"Mw")</f>
        <v>8</v>
      </c>
      <c r="CS28" s="595">
        <f>COUNTIF($E28:$CJ28,"Sw")</f>
        <v>4</v>
      </c>
      <c r="CT28" s="596"/>
      <c r="CU28" s="597"/>
      <c r="CV28" s="598"/>
      <c r="CW28" s="599"/>
    </row>
    <row r="29" spans="2:101" ht="18" x14ac:dyDescent="0.3">
      <c r="B29" s="600"/>
      <c r="C29" s="600"/>
      <c r="D29" s="601"/>
      <c r="E29" s="432">
        <v>7.5</v>
      </c>
      <c r="F29" s="433"/>
      <c r="G29" s="434">
        <v>7.5</v>
      </c>
      <c r="H29" s="434">
        <v>7.5</v>
      </c>
      <c r="I29" s="435">
        <v>7.5</v>
      </c>
      <c r="J29" s="436"/>
      <c r="K29" s="437"/>
      <c r="L29" s="445">
        <v>7.5</v>
      </c>
      <c r="M29" s="420">
        <v>7.5</v>
      </c>
      <c r="N29" s="420">
        <v>7.5</v>
      </c>
      <c r="O29" s="420">
        <v>7.5</v>
      </c>
      <c r="P29" s="576"/>
      <c r="Q29" s="503">
        <v>7.5</v>
      </c>
      <c r="R29" s="575">
        <v>7.5</v>
      </c>
      <c r="S29" s="445">
        <v>7.5</v>
      </c>
      <c r="T29" s="420">
        <v>7.5</v>
      </c>
      <c r="U29" s="446"/>
      <c r="V29" s="420">
        <v>7.5</v>
      </c>
      <c r="W29" s="421">
        <v>7.5</v>
      </c>
      <c r="X29" s="447"/>
      <c r="Y29" s="448"/>
      <c r="Z29" s="245">
        <v>7.5</v>
      </c>
      <c r="AA29" s="246">
        <v>7.5</v>
      </c>
      <c r="AB29" s="246">
        <v>7.5</v>
      </c>
      <c r="AC29" s="246">
        <v>7.5</v>
      </c>
      <c r="AD29" s="576"/>
      <c r="AE29" s="125">
        <v>7.5</v>
      </c>
      <c r="AF29" s="126">
        <v>7.5</v>
      </c>
      <c r="AG29" s="456"/>
      <c r="AH29" s="434">
        <v>7.5</v>
      </c>
      <c r="AI29" s="434">
        <v>7.5</v>
      </c>
      <c r="AJ29" s="434">
        <v>7.5</v>
      </c>
      <c r="AK29" s="435">
        <v>7.5</v>
      </c>
      <c r="AL29" s="457"/>
      <c r="AM29" s="458"/>
      <c r="AN29" s="445">
        <v>7.5</v>
      </c>
      <c r="AO29" s="420">
        <v>7.5</v>
      </c>
      <c r="AP29" s="446"/>
      <c r="AQ29" s="420">
        <v>7.5</v>
      </c>
      <c r="AR29" s="421">
        <v>7.5</v>
      </c>
      <c r="AS29" s="503">
        <v>7.5</v>
      </c>
      <c r="AT29" s="575">
        <v>7.5</v>
      </c>
      <c r="AU29" s="464"/>
      <c r="AV29" s="465"/>
      <c r="AW29" s="420">
        <v>7.5</v>
      </c>
      <c r="AX29" s="420">
        <v>7.5</v>
      </c>
      <c r="AY29" s="421">
        <v>7.5</v>
      </c>
      <c r="AZ29" s="466"/>
      <c r="BA29" s="467"/>
      <c r="BB29" s="445">
        <v>7.5</v>
      </c>
      <c r="BC29" s="420">
        <v>7.5</v>
      </c>
      <c r="BD29" s="420">
        <v>7.5</v>
      </c>
      <c r="BE29" s="420">
        <v>7.5</v>
      </c>
      <c r="BF29" s="577"/>
      <c r="BG29" s="503">
        <v>7.5</v>
      </c>
      <c r="BH29" s="575">
        <v>7.5</v>
      </c>
      <c r="BI29" s="464"/>
      <c r="BJ29" s="246">
        <v>7.5</v>
      </c>
      <c r="BK29" s="246">
        <v>7.5</v>
      </c>
      <c r="BL29" s="246">
        <v>7.5</v>
      </c>
      <c r="BM29" s="472">
        <v>7.5</v>
      </c>
      <c r="BN29" s="456"/>
      <c r="BO29" s="473"/>
      <c r="BP29" s="432">
        <v>7.5</v>
      </c>
      <c r="BQ29" s="434">
        <v>7.5</v>
      </c>
      <c r="BR29" s="465"/>
      <c r="BS29" s="574"/>
      <c r="BT29" s="435">
        <v>7.5</v>
      </c>
      <c r="BU29" s="334">
        <v>7.5</v>
      </c>
      <c r="BV29" s="247">
        <v>7.5</v>
      </c>
      <c r="BW29" s="418"/>
      <c r="BX29" s="419"/>
      <c r="BY29" s="420">
        <v>7.5</v>
      </c>
      <c r="BZ29" s="420">
        <v>7.5</v>
      </c>
      <c r="CA29" s="421">
        <v>7.5</v>
      </c>
      <c r="CB29" s="422"/>
      <c r="CC29" s="423"/>
      <c r="CD29" s="445">
        <v>7.5</v>
      </c>
      <c r="CE29" s="420">
        <v>7.5</v>
      </c>
      <c r="CF29" s="434">
        <v>7.5</v>
      </c>
      <c r="CG29" s="574"/>
      <c r="CH29" s="465"/>
      <c r="CI29" s="503">
        <v>7.5</v>
      </c>
      <c r="CJ29" s="575">
        <v>7.5</v>
      </c>
      <c r="CK29" s="578"/>
      <c r="CL29" s="579"/>
      <c r="CM29" s="580"/>
      <c r="CN29" s="581"/>
      <c r="CO29" s="581"/>
      <c r="CP29" s="582"/>
      <c r="CQ29" s="583"/>
      <c r="CR29" s="578"/>
      <c r="CS29" s="584"/>
      <c r="CT29" s="585"/>
      <c r="CU29" s="602">
        <f>SUM(E29:CJ29)</f>
        <v>420</v>
      </c>
      <c r="CV29" s="603">
        <f>35*12*D28</f>
        <v>336</v>
      </c>
      <c r="CW29" s="604">
        <f>CU29-CV29</f>
        <v>84</v>
      </c>
    </row>
    <row r="30" spans="2:101" ht="18" x14ac:dyDescent="0.3">
      <c r="B30" s="310">
        <v>11</v>
      </c>
      <c r="C30" s="310" t="s">
        <v>119</v>
      </c>
      <c r="D30" s="558">
        <v>0.5</v>
      </c>
      <c r="E30" s="161" t="s">
        <v>28</v>
      </c>
      <c r="F30" s="162" t="s">
        <v>28</v>
      </c>
      <c r="G30" s="400" t="s">
        <v>40</v>
      </c>
      <c r="H30" s="402"/>
      <c r="I30" s="401"/>
      <c r="J30" s="179" t="s">
        <v>48</v>
      </c>
      <c r="K30" s="181" t="s">
        <v>48</v>
      </c>
      <c r="L30" s="399" t="s">
        <v>40</v>
      </c>
      <c r="M30" s="427"/>
      <c r="N30" s="400" t="s">
        <v>40</v>
      </c>
      <c r="O30" s="400" t="s">
        <v>40</v>
      </c>
      <c r="P30" s="403" t="s">
        <v>40</v>
      </c>
      <c r="Q30" s="428"/>
      <c r="R30" s="429"/>
      <c r="S30" s="161" t="s">
        <v>28</v>
      </c>
      <c r="T30" s="162" t="s">
        <v>28</v>
      </c>
      <c r="U30" s="162" t="s">
        <v>28</v>
      </c>
      <c r="V30" s="162" t="s">
        <v>28</v>
      </c>
      <c r="W30" s="559"/>
      <c r="X30" s="179" t="s">
        <v>48</v>
      </c>
      <c r="Y30" s="181" t="s">
        <v>48</v>
      </c>
      <c r="Z30" s="161" t="s">
        <v>28</v>
      </c>
      <c r="AA30" s="162" t="s">
        <v>28</v>
      </c>
      <c r="AB30" s="442"/>
      <c r="AC30" s="162" t="s">
        <v>28</v>
      </c>
      <c r="AD30" s="415" t="s">
        <v>28</v>
      </c>
      <c r="AE30" s="443"/>
      <c r="AF30" s="444"/>
      <c r="AG30" s="560" t="s">
        <v>67</v>
      </c>
      <c r="AH30" s="470" t="s">
        <v>67</v>
      </c>
      <c r="AI30" s="470" t="s">
        <v>67</v>
      </c>
      <c r="AJ30" s="470" t="s">
        <v>67</v>
      </c>
      <c r="AK30" s="559"/>
      <c r="AL30" s="131" t="s">
        <v>50</v>
      </c>
      <c r="AM30" s="132" t="s">
        <v>50</v>
      </c>
      <c r="AN30" s="453"/>
      <c r="AO30" s="400" t="s">
        <v>40</v>
      </c>
      <c r="AP30" s="400" t="s">
        <v>40</v>
      </c>
      <c r="AQ30" s="400" t="s">
        <v>40</v>
      </c>
      <c r="AR30" s="403" t="s">
        <v>40</v>
      </c>
      <c r="AS30" s="454"/>
      <c r="AT30" s="455"/>
      <c r="AU30" s="161" t="s">
        <v>28</v>
      </c>
      <c r="AV30" s="162" t="s">
        <v>28</v>
      </c>
      <c r="AW30" s="561"/>
      <c r="AX30" s="162" t="s">
        <v>28</v>
      </c>
      <c r="AY30" s="415" t="s">
        <v>28</v>
      </c>
      <c r="AZ30" s="179" t="s">
        <v>48</v>
      </c>
      <c r="BA30" s="181" t="s">
        <v>48</v>
      </c>
      <c r="BB30" s="461"/>
      <c r="BC30" s="401"/>
      <c r="BD30" s="162" t="s">
        <v>28</v>
      </c>
      <c r="BE30" s="162" t="s">
        <v>28</v>
      </c>
      <c r="BF30" s="415" t="s">
        <v>28</v>
      </c>
      <c r="BG30" s="462"/>
      <c r="BH30" s="463"/>
      <c r="BI30" s="161" t="s">
        <v>28</v>
      </c>
      <c r="BJ30" s="162" t="s">
        <v>28</v>
      </c>
      <c r="BK30" s="162" t="s">
        <v>28</v>
      </c>
      <c r="BL30" s="162" t="s">
        <v>28</v>
      </c>
      <c r="BM30" s="562"/>
      <c r="BN30" s="179" t="s">
        <v>48</v>
      </c>
      <c r="BO30" s="181" t="s">
        <v>48</v>
      </c>
      <c r="BP30" s="461"/>
      <c r="BQ30" s="470" t="s">
        <v>67</v>
      </c>
      <c r="BR30" s="470" t="s">
        <v>67</v>
      </c>
      <c r="BS30" s="470" t="s">
        <v>67</v>
      </c>
      <c r="BT30" s="471" t="s">
        <v>67</v>
      </c>
      <c r="BU30" s="428"/>
      <c r="BV30" s="429"/>
      <c r="BW30" s="399" t="s">
        <v>40</v>
      </c>
      <c r="BX30" s="400" t="s">
        <v>40</v>
      </c>
      <c r="BY30" s="401"/>
      <c r="BZ30" s="402"/>
      <c r="CA30" s="403" t="s">
        <v>40</v>
      </c>
      <c r="CB30" s="404" t="s">
        <v>50</v>
      </c>
      <c r="CC30" s="405" t="s">
        <v>50</v>
      </c>
      <c r="CD30" s="413"/>
      <c r="CE30" s="414"/>
      <c r="CF30" s="162" t="s">
        <v>28</v>
      </c>
      <c r="CG30" s="162" t="s">
        <v>28</v>
      </c>
      <c r="CH30" s="415" t="s">
        <v>28</v>
      </c>
      <c r="CI30" s="416"/>
      <c r="CJ30" s="417"/>
      <c r="CK30" s="589">
        <f>COUNTIF($E30:$CJ30,"M")</f>
        <v>24</v>
      </c>
      <c r="CL30" s="590"/>
      <c r="CM30" s="591"/>
      <c r="CN30" s="592"/>
      <c r="CO30" s="592"/>
      <c r="CP30" s="593">
        <f>COUNTIF($E30:$CJ30,"S")</f>
        <v>12</v>
      </c>
      <c r="CQ30" s="594">
        <f>COUNTIF($E30:$CJ30,"X")</f>
        <v>8</v>
      </c>
      <c r="CR30" s="589">
        <f>COUNTIF($E30:$CJ30,"Mw")</f>
        <v>8</v>
      </c>
      <c r="CS30" s="595">
        <f>COUNTIF($E30:$CJ30,"Sw")</f>
        <v>4</v>
      </c>
      <c r="CT30" s="596"/>
      <c r="CU30" s="597"/>
      <c r="CV30" s="598"/>
      <c r="CW30" s="599"/>
    </row>
    <row r="31" spans="2:101" ht="18" x14ac:dyDescent="0.3">
      <c r="B31" s="600"/>
      <c r="C31" s="600"/>
      <c r="D31" s="601"/>
      <c r="E31" s="445">
        <v>7.5</v>
      </c>
      <c r="F31" s="420">
        <v>7.5</v>
      </c>
      <c r="G31" s="434">
        <v>7.5</v>
      </c>
      <c r="H31" s="574"/>
      <c r="I31" s="465"/>
      <c r="J31" s="503">
        <v>7.5</v>
      </c>
      <c r="K31" s="575">
        <v>7.5</v>
      </c>
      <c r="L31" s="432">
        <v>7.5</v>
      </c>
      <c r="M31" s="433"/>
      <c r="N31" s="434">
        <v>7.5</v>
      </c>
      <c r="O31" s="434">
        <v>7.5</v>
      </c>
      <c r="P31" s="435">
        <v>7.5</v>
      </c>
      <c r="Q31" s="436"/>
      <c r="R31" s="437"/>
      <c r="S31" s="445">
        <v>7.5</v>
      </c>
      <c r="T31" s="420">
        <v>7.5</v>
      </c>
      <c r="U31" s="420">
        <v>7.5</v>
      </c>
      <c r="V31" s="420">
        <v>7.5</v>
      </c>
      <c r="W31" s="576"/>
      <c r="X31" s="503">
        <v>7.5</v>
      </c>
      <c r="Y31" s="575">
        <v>7.5</v>
      </c>
      <c r="Z31" s="445">
        <v>7.5</v>
      </c>
      <c r="AA31" s="420">
        <v>7.5</v>
      </c>
      <c r="AB31" s="446"/>
      <c r="AC31" s="420">
        <v>7.5</v>
      </c>
      <c r="AD31" s="421">
        <v>7.5</v>
      </c>
      <c r="AE31" s="447"/>
      <c r="AF31" s="448"/>
      <c r="AG31" s="245">
        <v>7.5</v>
      </c>
      <c r="AH31" s="246">
        <v>7.5</v>
      </c>
      <c r="AI31" s="246">
        <v>7.5</v>
      </c>
      <c r="AJ31" s="246">
        <v>7.5</v>
      </c>
      <c r="AK31" s="576"/>
      <c r="AL31" s="125">
        <v>7.5</v>
      </c>
      <c r="AM31" s="126">
        <v>7.5</v>
      </c>
      <c r="AN31" s="456"/>
      <c r="AO31" s="434">
        <v>7.5</v>
      </c>
      <c r="AP31" s="434">
        <v>7.5</v>
      </c>
      <c r="AQ31" s="434">
        <v>7.5</v>
      </c>
      <c r="AR31" s="435">
        <v>7.5</v>
      </c>
      <c r="AS31" s="457"/>
      <c r="AT31" s="458"/>
      <c r="AU31" s="445">
        <v>7.5</v>
      </c>
      <c r="AV31" s="420">
        <v>7.5</v>
      </c>
      <c r="AW31" s="446"/>
      <c r="AX31" s="420">
        <v>7.5</v>
      </c>
      <c r="AY31" s="421">
        <v>7.5</v>
      </c>
      <c r="AZ31" s="503">
        <v>7.5</v>
      </c>
      <c r="BA31" s="575">
        <v>7.5</v>
      </c>
      <c r="BB31" s="464"/>
      <c r="BC31" s="465"/>
      <c r="BD31" s="420">
        <v>7.5</v>
      </c>
      <c r="BE31" s="420">
        <v>7.5</v>
      </c>
      <c r="BF31" s="421">
        <v>7.5</v>
      </c>
      <c r="BG31" s="466"/>
      <c r="BH31" s="467"/>
      <c r="BI31" s="445">
        <v>7.5</v>
      </c>
      <c r="BJ31" s="420">
        <v>7.5</v>
      </c>
      <c r="BK31" s="420">
        <v>7.5</v>
      </c>
      <c r="BL31" s="420">
        <v>7.5</v>
      </c>
      <c r="BM31" s="577"/>
      <c r="BN31" s="503">
        <v>7.5</v>
      </c>
      <c r="BO31" s="575">
        <v>7.5</v>
      </c>
      <c r="BP31" s="464"/>
      <c r="BQ31" s="246">
        <v>7.5</v>
      </c>
      <c r="BR31" s="246">
        <v>7.5</v>
      </c>
      <c r="BS31" s="246">
        <v>7.5</v>
      </c>
      <c r="BT31" s="472">
        <v>7.5</v>
      </c>
      <c r="BU31" s="456"/>
      <c r="BV31" s="473"/>
      <c r="BW31" s="432">
        <v>7.5</v>
      </c>
      <c r="BX31" s="434">
        <v>7.5</v>
      </c>
      <c r="BY31" s="465"/>
      <c r="BZ31" s="574"/>
      <c r="CA31" s="435">
        <v>7.5</v>
      </c>
      <c r="CB31" s="334">
        <v>7.5</v>
      </c>
      <c r="CC31" s="247">
        <v>7.5</v>
      </c>
      <c r="CD31" s="418"/>
      <c r="CE31" s="419"/>
      <c r="CF31" s="420">
        <v>7.5</v>
      </c>
      <c r="CG31" s="420">
        <v>7.5</v>
      </c>
      <c r="CH31" s="421">
        <v>7.5</v>
      </c>
      <c r="CI31" s="422"/>
      <c r="CJ31" s="423"/>
      <c r="CK31" s="578"/>
      <c r="CL31" s="579"/>
      <c r="CM31" s="580"/>
      <c r="CN31" s="581"/>
      <c r="CO31" s="581"/>
      <c r="CP31" s="582"/>
      <c r="CQ31" s="583"/>
      <c r="CR31" s="578"/>
      <c r="CS31" s="584"/>
      <c r="CT31" s="585"/>
      <c r="CU31" s="602">
        <f>SUM(E31:CJ31)</f>
        <v>420</v>
      </c>
      <c r="CV31" s="603">
        <f>35*12*D30</f>
        <v>210</v>
      </c>
      <c r="CW31" s="604">
        <f>CU31-CV31</f>
        <v>210</v>
      </c>
    </row>
    <row r="32" spans="2:101" ht="18" x14ac:dyDescent="0.3">
      <c r="B32" s="310">
        <v>12</v>
      </c>
      <c r="C32" s="310" t="s">
        <v>102</v>
      </c>
      <c r="D32" s="558">
        <v>0.2</v>
      </c>
      <c r="E32" s="413"/>
      <c r="F32" s="414"/>
      <c r="G32" s="162" t="s">
        <v>28</v>
      </c>
      <c r="H32" s="162" t="s">
        <v>28</v>
      </c>
      <c r="I32" s="415" t="s">
        <v>28</v>
      </c>
      <c r="J32" s="416"/>
      <c r="K32" s="417"/>
      <c r="L32" s="161" t="s">
        <v>28</v>
      </c>
      <c r="M32" s="162" t="s">
        <v>28</v>
      </c>
      <c r="N32" s="400" t="s">
        <v>40</v>
      </c>
      <c r="O32" s="402"/>
      <c r="P32" s="401"/>
      <c r="Q32" s="179" t="s">
        <v>48</v>
      </c>
      <c r="R32" s="181" t="s">
        <v>48</v>
      </c>
      <c r="S32" s="399" t="s">
        <v>40</v>
      </c>
      <c r="T32" s="427"/>
      <c r="U32" s="400" t="s">
        <v>40</v>
      </c>
      <c r="V32" s="400" t="s">
        <v>40</v>
      </c>
      <c r="W32" s="403" t="s">
        <v>40</v>
      </c>
      <c r="X32" s="428"/>
      <c r="Y32" s="429"/>
      <c r="Z32" s="161" t="s">
        <v>28</v>
      </c>
      <c r="AA32" s="162" t="s">
        <v>28</v>
      </c>
      <c r="AB32" s="162" t="s">
        <v>28</v>
      </c>
      <c r="AC32" s="162" t="s">
        <v>28</v>
      </c>
      <c r="AD32" s="559"/>
      <c r="AE32" s="179" t="s">
        <v>48</v>
      </c>
      <c r="AF32" s="181" t="s">
        <v>48</v>
      </c>
      <c r="AG32" s="161" t="s">
        <v>28</v>
      </c>
      <c r="AH32" s="162" t="s">
        <v>28</v>
      </c>
      <c r="AI32" s="442"/>
      <c r="AJ32" s="162" t="s">
        <v>28</v>
      </c>
      <c r="AK32" s="415" t="s">
        <v>28</v>
      </c>
      <c r="AL32" s="443"/>
      <c r="AM32" s="444"/>
      <c r="AN32" s="560" t="s">
        <v>67</v>
      </c>
      <c r="AO32" s="470" t="s">
        <v>67</v>
      </c>
      <c r="AP32" s="470" t="s">
        <v>67</v>
      </c>
      <c r="AQ32" s="470" t="s">
        <v>67</v>
      </c>
      <c r="AR32" s="559"/>
      <c r="AS32" s="131" t="s">
        <v>50</v>
      </c>
      <c r="AT32" s="132" t="s">
        <v>50</v>
      </c>
      <c r="AU32" s="453"/>
      <c r="AV32" s="400" t="s">
        <v>40</v>
      </c>
      <c r="AW32" s="400" t="s">
        <v>40</v>
      </c>
      <c r="AX32" s="400" t="s">
        <v>40</v>
      </c>
      <c r="AY32" s="403" t="s">
        <v>40</v>
      </c>
      <c r="AZ32" s="454"/>
      <c r="BA32" s="455"/>
      <c r="BB32" s="161" t="s">
        <v>28</v>
      </c>
      <c r="BC32" s="162" t="s">
        <v>28</v>
      </c>
      <c r="BD32" s="561"/>
      <c r="BE32" s="162" t="s">
        <v>28</v>
      </c>
      <c r="BF32" s="415" t="s">
        <v>28</v>
      </c>
      <c r="BG32" s="179" t="s">
        <v>48</v>
      </c>
      <c r="BH32" s="181" t="s">
        <v>48</v>
      </c>
      <c r="BI32" s="461"/>
      <c r="BJ32" s="401"/>
      <c r="BK32" s="162" t="s">
        <v>28</v>
      </c>
      <c r="BL32" s="162" t="s">
        <v>28</v>
      </c>
      <c r="BM32" s="415" t="s">
        <v>28</v>
      </c>
      <c r="BN32" s="462"/>
      <c r="BO32" s="463"/>
      <c r="BP32" s="161" t="s">
        <v>28</v>
      </c>
      <c r="BQ32" s="162" t="s">
        <v>28</v>
      </c>
      <c r="BR32" s="162" t="s">
        <v>28</v>
      </c>
      <c r="BS32" s="162" t="s">
        <v>28</v>
      </c>
      <c r="BT32" s="562"/>
      <c r="BU32" s="179" t="s">
        <v>48</v>
      </c>
      <c r="BV32" s="181" t="s">
        <v>48</v>
      </c>
      <c r="BW32" s="461"/>
      <c r="BX32" s="470" t="s">
        <v>67</v>
      </c>
      <c r="BY32" s="470" t="s">
        <v>67</v>
      </c>
      <c r="BZ32" s="470" t="s">
        <v>67</v>
      </c>
      <c r="CA32" s="471" t="s">
        <v>67</v>
      </c>
      <c r="CB32" s="428"/>
      <c r="CC32" s="429"/>
      <c r="CD32" s="399" t="s">
        <v>40</v>
      </c>
      <c r="CE32" s="400" t="s">
        <v>40</v>
      </c>
      <c r="CF32" s="401"/>
      <c r="CG32" s="402"/>
      <c r="CH32" s="403" t="s">
        <v>40</v>
      </c>
      <c r="CI32" s="404" t="s">
        <v>50</v>
      </c>
      <c r="CJ32" s="405" t="s">
        <v>50</v>
      </c>
      <c r="CK32" s="589">
        <f>COUNTIF($E32:$CJ32,"M")</f>
        <v>24</v>
      </c>
      <c r="CL32" s="590"/>
      <c r="CM32" s="591"/>
      <c r="CN32" s="592"/>
      <c r="CO32" s="592"/>
      <c r="CP32" s="593">
        <f>COUNTIF($E32:$CJ32,"S")</f>
        <v>12</v>
      </c>
      <c r="CQ32" s="594">
        <f>COUNTIF($E32:$CJ32,"X")</f>
        <v>8</v>
      </c>
      <c r="CR32" s="589">
        <f>COUNTIF($E32:$CJ32,"Mw")</f>
        <v>8</v>
      </c>
      <c r="CS32" s="595">
        <f>COUNTIF($E32:$CJ32,"Sw")</f>
        <v>4</v>
      </c>
      <c r="CT32" s="596"/>
      <c r="CU32" s="597"/>
      <c r="CV32" s="598"/>
      <c r="CW32" s="599"/>
    </row>
    <row r="33" spans="1:103" ht="18" x14ac:dyDescent="0.3">
      <c r="B33" s="238"/>
      <c r="C33" s="238"/>
      <c r="D33" s="605"/>
      <c r="E33" s="418"/>
      <c r="F33" s="419"/>
      <c r="G33" s="420">
        <v>7.5</v>
      </c>
      <c r="H33" s="420">
        <v>7.5</v>
      </c>
      <c r="I33" s="421">
        <v>7.5</v>
      </c>
      <c r="J33" s="422"/>
      <c r="K33" s="423"/>
      <c r="L33" s="445">
        <v>7.5</v>
      </c>
      <c r="M33" s="420">
        <v>7.5</v>
      </c>
      <c r="N33" s="434">
        <v>7.5</v>
      </c>
      <c r="O33" s="574"/>
      <c r="P33" s="465"/>
      <c r="Q33" s="503">
        <v>7.5</v>
      </c>
      <c r="R33" s="575">
        <v>7.5</v>
      </c>
      <c r="S33" s="432">
        <v>7.5</v>
      </c>
      <c r="T33" s="433"/>
      <c r="U33" s="434">
        <v>7.5</v>
      </c>
      <c r="V33" s="434">
        <v>7.5</v>
      </c>
      <c r="W33" s="435">
        <v>7.5</v>
      </c>
      <c r="X33" s="436"/>
      <c r="Y33" s="437"/>
      <c r="Z33" s="445">
        <v>7.5</v>
      </c>
      <c r="AA33" s="420">
        <v>7.5</v>
      </c>
      <c r="AB33" s="420">
        <v>7.5</v>
      </c>
      <c r="AC33" s="420">
        <v>7.5</v>
      </c>
      <c r="AD33" s="576"/>
      <c r="AE33" s="503">
        <v>7.5</v>
      </c>
      <c r="AF33" s="575">
        <v>7.5</v>
      </c>
      <c r="AG33" s="445">
        <v>7.5</v>
      </c>
      <c r="AH33" s="420">
        <v>7.5</v>
      </c>
      <c r="AI33" s="446"/>
      <c r="AJ33" s="420">
        <v>7.5</v>
      </c>
      <c r="AK33" s="421">
        <v>7.5</v>
      </c>
      <c r="AL33" s="447"/>
      <c r="AM33" s="448"/>
      <c r="AN33" s="245">
        <v>7.5</v>
      </c>
      <c r="AO33" s="246">
        <v>7.5</v>
      </c>
      <c r="AP33" s="246">
        <v>7.5</v>
      </c>
      <c r="AQ33" s="246">
        <v>7.5</v>
      </c>
      <c r="AR33" s="576"/>
      <c r="AS33" s="125">
        <v>7.5</v>
      </c>
      <c r="AT33" s="126">
        <v>7.5</v>
      </c>
      <c r="AU33" s="456"/>
      <c r="AV33" s="434">
        <v>7.5</v>
      </c>
      <c r="AW33" s="434">
        <v>7.5</v>
      </c>
      <c r="AX33" s="434">
        <v>7.5</v>
      </c>
      <c r="AY33" s="435">
        <v>7.5</v>
      </c>
      <c r="AZ33" s="457"/>
      <c r="BA33" s="458"/>
      <c r="BB33" s="445">
        <v>7.5</v>
      </c>
      <c r="BC33" s="420">
        <v>7.5</v>
      </c>
      <c r="BD33" s="446"/>
      <c r="BE33" s="420">
        <v>7.5</v>
      </c>
      <c r="BF33" s="421">
        <v>7.5</v>
      </c>
      <c r="BG33" s="503">
        <v>7.5</v>
      </c>
      <c r="BH33" s="575">
        <v>7.5</v>
      </c>
      <c r="BI33" s="464"/>
      <c r="BJ33" s="465"/>
      <c r="BK33" s="420">
        <v>7.5</v>
      </c>
      <c r="BL33" s="420">
        <v>7.5</v>
      </c>
      <c r="BM33" s="421">
        <v>7.5</v>
      </c>
      <c r="BN33" s="466"/>
      <c r="BO33" s="467"/>
      <c r="BP33" s="445">
        <v>7.5</v>
      </c>
      <c r="BQ33" s="420">
        <v>7.5</v>
      </c>
      <c r="BR33" s="420">
        <v>7.5</v>
      </c>
      <c r="BS33" s="420">
        <v>7.5</v>
      </c>
      <c r="BT33" s="577"/>
      <c r="BU33" s="503">
        <v>7.5</v>
      </c>
      <c r="BV33" s="575">
        <v>7.5</v>
      </c>
      <c r="BW33" s="464"/>
      <c r="BX33" s="246">
        <v>7.5</v>
      </c>
      <c r="BY33" s="246">
        <v>7.5</v>
      </c>
      <c r="BZ33" s="246">
        <v>7.5</v>
      </c>
      <c r="CA33" s="472">
        <v>7.5</v>
      </c>
      <c r="CB33" s="456"/>
      <c r="CC33" s="473"/>
      <c r="CD33" s="432">
        <v>7.5</v>
      </c>
      <c r="CE33" s="434">
        <v>7.5</v>
      </c>
      <c r="CF33" s="465"/>
      <c r="CG33" s="574"/>
      <c r="CH33" s="435">
        <v>7.5</v>
      </c>
      <c r="CI33" s="334">
        <v>7.5</v>
      </c>
      <c r="CJ33" s="247">
        <v>7.5</v>
      </c>
      <c r="CK33" s="578"/>
      <c r="CL33" s="579"/>
      <c r="CM33" s="580"/>
      <c r="CN33" s="581"/>
      <c r="CO33" s="581"/>
      <c r="CP33" s="582"/>
      <c r="CQ33" s="583"/>
      <c r="CR33" s="578"/>
      <c r="CS33" s="584"/>
      <c r="CT33" s="585"/>
      <c r="CU33" s="602">
        <f>SUM(E33:CJ33)</f>
        <v>420</v>
      </c>
      <c r="CV33" s="603">
        <f>35*12*D32</f>
        <v>84</v>
      </c>
      <c r="CW33" s="604">
        <f>CU33-CV33</f>
        <v>336</v>
      </c>
    </row>
    <row r="34" spans="1:103" ht="18" x14ac:dyDescent="0.3">
      <c r="B34" s="606"/>
      <c r="C34" s="607"/>
      <c r="D34" s="608" t="s">
        <v>120</v>
      </c>
      <c r="E34" s="609">
        <f t="shared" ref="E34:AJ34" si="0">E11+E13+E15+E17+E19+E21+E31+E33</f>
        <v>30</v>
      </c>
      <c r="F34" s="610">
        <f t="shared" si="0"/>
        <v>45</v>
      </c>
      <c r="G34" s="610">
        <f t="shared" si="0"/>
        <v>45</v>
      </c>
      <c r="H34" s="610">
        <f t="shared" si="0"/>
        <v>45</v>
      </c>
      <c r="I34" s="611">
        <f t="shared" si="0"/>
        <v>45</v>
      </c>
      <c r="J34" s="612">
        <f t="shared" si="0"/>
        <v>30</v>
      </c>
      <c r="K34" s="613">
        <f t="shared" si="0"/>
        <v>30</v>
      </c>
      <c r="L34" s="609">
        <f t="shared" si="0"/>
        <v>37.5</v>
      </c>
      <c r="M34" s="610">
        <f t="shared" si="0"/>
        <v>37.5</v>
      </c>
      <c r="N34" s="610">
        <f t="shared" si="0"/>
        <v>45</v>
      </c>
      <c r="O34" s="610">
        <f t="shared" si="0"/>
        <v>45</v>
      </c>
      <c r="P34" s="611">
        <f t="shared" si="0"/>
        <v>45</v>
      </c>
      <c r="Q34" s="612">
        <f t="shared" si="0"/>
        <v>30</v>
      </c>
      <c r="R34" s="613">
        <f t="shared" si="0"/>
        <v>30</v>
      </c>
      <c r="S34" s="609">
        <f t="shared" si="0"/>
        <v>37.5</v>
      </c>
      <c r="T34" s="610">
        <f t="shared" si="0"/>
        <v>37.5</v>
      </c>
      <c r="U34" s="610">
        <f t="shared" si="0"/>
        <v>52.5</v>
      </c>
      <c r="V34" s="610">
        <f t="shared" si="0"/>
        <v>45</v>
      </c>
      <c r="W34" s="611">
        <f t="shared" si="0"/>
        <v>37.5</v>
      </c>
      <c r="X34" s="612">
        <f t="shared" si="0"/>
        <v>30</v>
      </c>
      <c r="Y34" s="613">
        <f t="shared" si="0"/>
        <v>30</v>
      </c>
      <c r="Z34" s="609">
        <f t="shared" si="0"/>
        <v>45</v>
      </c>
      <c r="AA34" s="610">
        <f t="shared" si="0"/>
        <v>45</v>
      </c>
      <c r="AB34" s="610">
        <f t="shared" si="0"/>
        <v>45</v>
      </c>
      <c r="AC34" s="610">
        <f t="shared" si="0"/>
        <v>45</v>
      </c>
      <c r="AD34" s="611">
        <f t="shared" si="0"/>
        <v>37.5</v>
      </c>
      <c r="AE34" s="612">
        <f t="shared" si="0"/>
        <v>30</v>
      </c>
      <c r="AF34" s="613">
        <f t="shared" si="0"/>
        <v>30</v>
      </c>
      <c r="AG34" s="609">
        <f t="shared" si="0"/>
        <v>45</v>
      </c>
      <c r="AH34" s="610">
        <f t="shared" si="0"/>
        <v>45</v>
      </c>
      <c r="AI34" s="610">
        <f t="shared" si="0"/>
        <v>45</v>
      </c>
      <c r="AJ34" s="610">
        <f t="shared" si="0"/>
        <v>45</v>
      </c>
      <c r="AK34" s="611">
        <f t="shared" ref="AK34:BP34" si="1">AK11+AK13+AK15+AK17+AK19+AK21+AK31+AK33</f>
        <v>37.5</v>
      </c>
      <c r="AL34" s="612">
        <f t="shared" si="1"/>
        <v>30</v>
      </c>
      <c r="AM34" s="613">
        <f t="shared" si="1"/>
        <v>30</v>
      </c>
      <c r="AN34" s="609">
        <f t="shared" si="1"/>
        <v>45</v>
      </c>
      <c r="AO34" s="610">
        <f t="shared" si="1"/>
        <v>45</v>
      </c>
      <c r="AP34" s="610">
        <f t="shared" si="1"/>
        <v>45</v>
      </c>
      <c r="AQ34" s="610">
        <f t="shared" si="1"/>
        <v>45</v>
      </c>
      <c r="AR34" s="611">
        <f t="shared" si="1"/>
        <v>37.5</v>
      </c>
      <c r="AS34" s="612">
        <f t="shared" si="1"/>
        <v>30</v>
      </c>
      <c r="AT34" s="613">
        <f t="shared" si="1"/>
        <v>30</v>
      </c>
      <c r="AU34" s="614">
        <f t="shared" si="1"/>
        <v>45</v>
      </c>
      <c r="AV34" s="609">
        <f t="shared" si="1"/>
        <v>45</v>
      </c>
      <c r="AW34" s="610">
        <f t="shared" si="1"/>
        <v>45</v>
      </c>
      <c r="AX34" s="610">
        <f t="shared" si="1"/>
        <v>52.5</v>
      </c>
      <c r="AY34" s="611">
        <f t="shared" si="1"/>
        <v>37.5</v>
      </c>
      <c r="AZ34" s="612">
        <f t="shared" si="1"/>
        <v>30</v>
      </c>
      <c r="BA34" s="613">
        <f t="shared" si="1"/>
        <v>30</v>
      </c>
      <c r="BB34" s="609">
        <f t="shared" si="1"/>
        <v>45</v>
      </c>
      <c r="BC34" s="610">
        <f t="shared" si="1"/>
        <v>45</v>
      </c>
      <c r="BD34" s="610">
        <f t="shared" si="1"/>
        <v>45</v>
      </c>
      <c r="BE34" s="610">
        <f t="shared" si="1"/>
        <v>52.5</v>
      </c>
      <c r="BF34" s="611">
        <f t="shared" si="1"/>
        <v>37.5</v>
      </c>
      <c r="BG34" s="612">
        <f t="shared" si="1"/>
        <v>30</v>
      </c>
      <c r="BH34" s="613">
        <f t="shared" si="1"/>
        <v>30</v>
      </c>
      <c r="BI34" s="609">
        <f t="shared" ref="BI34:CJ34" si="2">BI11+BI13+BI19+BI15+BI17+BI33</f>
        <v>30</v>
      </c>
      <c r="BJ34" s="610">
        <f t="shared" si="2"/>
        <v>37.5</v>
      </c>
      <c r="BK34" s="610">
        <f t="shared" si="2"/>
        <v>30</v>
      </c>
      <c r="BL34" s="610">
        <f t="shared" si="2"/>
        <v>45</v>
      </c>
      <c r="BM34" s="611">
        <f t="shared" si="2"/>
        <v>30</v>
      </c>
      <c r="BN34" s="612">
        <f t="shared" si="2"/>
        <v>22.5</v>
      </c>
      <c r="BO34" s="613">
        <f t="shared" si="2"/>
        <v>22.5</v>
      </c>
      <c r="BP34" s="609">
        <f t="shared" si="2"/>
        <v>30</v>
      </c>
      <c r="BQ34" s="610">
        <f t="shared" si="2"/>
        <v>37.5</v>
      </c>
      <c r="BR34" s="610">
        <f t="shared" si="2"/>
        <v>30</v>
      </c>
      <c r="BS34" s="610">
        <f t="shared" si="2"/>
        <v>45</v>
      </c>
      <c r="BT34" s="611">
        <f t="shared" si="2"/>
        <v>30</v>
      </c>
      <c r="BU34" s="612">
        <f t="shared" si="2"/>
        <v>22.5</v>
      </c>
      <c r="BV34" s="613">
        <f t="shared" si="2"/>
        <v>22.5</v>
      </c>
      <c r="BW34" s="609">
        <f t="shared" si="2"/>
        <v>22.5</v>
      </c>
      <c r="BX34" s="610">
        <f t="shared" si="2"/>
        <v>37.5</v>
      </c>
      <c r="BY34" s="610">
        <f t="shared" si="2"/>
        <v>37.5</v>
      </c>
      <c r="BZ34" s="610">
        <f t="shared" si="2"/>
        <v>45</v>
      </c>
      <c r="CA34" s="611">
        <f t="shared" si="2"/>
        <v>30</v>
      </c>
      <c r="CB34" s="612">
        <f t="shared" si="2"/>
        <v>22.5</v>
      </c>
      <c r="CC34" s="613">
        <f t="shared" si="2"/>
        <v>22.5</v>
      </c>
      <c r="CD34" s="609">
        <f t="shared" si="2"/>
        <v>22.5</v>
      </c>
      <c r="CE34" s="610">
        <f t="shared" si="2"/>
        <v>37.5</v>
      </c>
      <c r="CF34" s="610">
        <f t="shared" si="2"/>
        <v>30</v>
      </c>
      <c r="CG34" s="610">
        <f t="shared" si="2"/>
        <v>37.5</v>
      </c>
      <c r="CH34" s="611">
        <f t="shared" si="2"/>
        <v>37.5</v>
      </c>
      <c r="CI34" s="612">
        <f t="shared" si="2"/>
        <v>22.5</v>
      </c>
      <c r="CJ34" s="613">
        <f t="shared" si="2"/>
        <v>22.5</v>
      </c>
      <c r="CK34" s="615"/>
      <c r="CL34" s="616"/>
      <c r="CM34" s="617"/>
      <c r="CN34" s="618"/>
      <c r="CO34" s="618"/>
      <c r="CP34" s="619"/>
      <c r="CQ34" s="616"/>
      <c r="CR34" s="616"/>
      <c r="CS34" s="620"/>
      <c r="CT34" s="621"/>
      <c r="CU34" s="393"/>
      <c r="CV34" s="622"/>
      <c r="CW34" s="623"/>
    </row>
    <row r="35" spans="1:103" ht="18" x14ac:dyDescent="0.3">
      <c r="A35" s="624"/>
      <c r="B35" s="408"/>
      <c r="C35" s="179">
        <v>4</v>
      </c>
      <c r="D35" s="179" t="s">
        <v>28</v>
      </c>
      <c r="E35" s="179">
        <f>COUNTIF(E10:E33,"M")</f>
        <v>5</v>
      </c>
      <c r="F35" s="547">
        <f>COUNTIF(F10:F33,"M")</f>
        <v>5</v>
      </c>
      <c r="G35" s="547">
        <f>COUNTIF(G10:G33,"M")</f>
        <v>4</v>
      </c>
      <c r="H35" s="547">
        <f>COUNTIF(H10:H33,"M")</f>
        <v>6</v>
      </c>
      <c r="I35" s="547">
        <f>COUNTIF(I10:I33,"M")</f>
        <v>4</v>
      </c>
      <c r="J35" s="625"/>
      <c r="K35" s="626"/>
      <c r="L35" s="547">
        <f>COUNTIF(L10:L33,"M")</f>
        <v>5</v>
      </c>
      <c r="M35" s="547">
        <f>COUNTIF(M10:M33,"M")</f>
        <v>5</v>
      </c>
      <c r="N35" s="547">
        <f>COUNTIF(N10:N33,"M")</f>
        <v>4</v>
      </c>
      <c r="O35" s="547">
        <f>COUNTIF(O10:O33,"M")</f>
        <v>6</v>
      </c>
      <c r="P35" s="547">
        <f>COUNTIF(P10:P33,"M")</f>
        <v>4</v>
      </c>
      <c r="Q35" s="625"/>
      <c r="R35" s="626"/>
      <c r="S35" s="547">
        <f>COUNTIF(S10:S33,"M")</f>
        <v>5</v>
      </c>
      <c r="T35" s="547">
        <f>COUNTIF(T10:T33,"M")</f>
        <v>5</v>
      </c>
      <c r="U35" s="547">
        <f>COUNTIF(U10:U33,"M")</f>
        <v>4</v>
      </c>
      <c r="V35" s="547">
        <f>COUNTIF(V10:V33,"M")</f>
        <v>6</v>
      </c>
      <c r="W35" s="547">
        <f>COUNTIF(W10:W33,"M")</f>
        <v>4</v>
      </c>
      <c r="X35" s="625"/>
      <c r="Y35" s="626"/>
      <c r="Z35" s="547">
        <f>COUNTIF(Z10:Z33,"M")</f>
        <v>5</v>
      </c>
      <c r="AA35" s="547">
        <f>COUNTIF(AA10:AA33,"M")</f>
        <v>5</v>
      </c>
      <c r="AB35" s="547">
        <f>COUNTIF(AB10:AB33,"M")</f>
        <v>4</v>
      </c>
      <c r="AC35" s="547">
        <f>COUNTIF(AC10:AC33,"M")</f>
        <v>6</v>
      </c>
      <c r="AD35" s="547">
        <f>COUNTIF(AD10:AD33,"M")</f>
        <v>4</v>
      </c>
      <c r="AE35" s="625"/>
      <c r="AF35" s="626"/>
      <c r="AG35" s="547">
        <f>COUNTIF(AG10:AG33,"M")</f>
        <v>5</v>
      </c>
      <c r="AH35" s="547">
        <f>COUNTIF(AH10:AH33,"M")</f>
        <v>5</v>
      </c>
      <c r="AI35" s="547">
        <f>COUNTIF(AI10:AI33,"M")</f>
        <v>4</v>
      </c>
      <c r="AJ35" s="547">
        <f>COUNTIF(AJ10:AJ33,"M")</f>
        <v>6</v>
      </c>
      <c r="AK35" s="547">
        <f>COUNTIF(AK10:AK33,"M")</f>
        <v>4</v>
      </c>
      <c r="AL35" s="625"/>
      <c r="AM35" s="626"/>
      <c r="AN35" s="547">
        <f>COUNTIF(AN10:AN33,"M")</f>
        <v>5</v>
      </c>
      <c r="AO35" s="547">
        <f>COUNTIF(AO10:AO33,"M")</f>
        <v>5</v>
      </c>
      <c r="AP35" s="547">
        <f>COUNTIF(AP10:AP33,"M")</f>
        <v>4</v>
      </c>
      <c r="AQ35" s="547">
        <f>COUNTIF(AQ10:AQ33,"M")</f>
        <v>6</v>
      </c>
      <c r="AR35" s="547">
        <f>COUNTIF(AR10:AR33,"M")</f>
        <v>4</v>
      </c>
      <c r="AS35" s="625"/>
      <c r="AT35" s="626"/>
      <c r="AU35" s="547">
        <f>COUNTIF(AU10:AU33,"M")</f>
        <v>5</v>
      </c>
      <c r="AV35" s="547">
        <f>COUNTIF(AV10:AV33,"M")</f>
        <v>5</v>
      </c>
      <c r="AW35" s="547">
        <f>COUNTIF(AW10:AW33,"M")</f>
        <v>4</v>
      </c>
      <c r="AX35" s="547">
        <f>COUNTIF(AX10:AX33,"M")</f>
        <v>6</v>
      </c>
      <c r="AY35" s="547">
        <f>COUNTIF(AY10:AY33,"M")</f>
        <v>4</v>
      </c>
      <c r="AZ35" s="625"/>
      <c r="BA35" s="626"/>
      <c r="BB35" s="547">
        <f>COUNTIF(BB10:BB33,"M")</f>
        <v>5</v>
      </c>
      <c r="BC35" s="547">
        <f>COUNTIF(BC10:BC33,"M")</f>
        <v>5</v>
      </c>
      <c r="BD35" s="547">
        <f>COUNTIF(BD10:BD33,"M")</f>
        <v>4</v>
      </c>
      <c r="BE35" s="547">
        <f>COUNTIF(BE10:BE33,"M")</f>
        <v>6</v>
      </c>
      <c r="BF35" s="547">
        <f>COUNTIF(BF10:BF33,"M")</f>
        <v>4</v>
      </c>
      <c r="BG35" s="625"/>
      <c r="BH35" s="626"/>
      <c r="BI35" s="547">
        <f>COUNTIF(BI10:BI33,"M")</f>
        <v>5</v>
      </c>
      <c r="BJ35" s="547">
        <f>COUNTIF(BJ10:BJ33,"M")</f>
        <v>5</v>
      </c>
      <c r="BK35" s="547">
        <f>COUNTIF(BK10:BK33,"M")</f>
        <v>4</v>
      </c>
      <c r="BL35" s="547">
        <f>COUNTIF(BL10:BL33,"M")</f>
        <v>6</v>
      </c>
      <c r="BM35" s="547">
        <f>COUNTIF(BM10:BM33,"M")</f>
        <v>4</v>
      </c>
      <c r="BN35" s="625"/>
      <c r="BO35" s="626"/>
      <c r="BP35" s="547">
        <f>COUNTIF(BP10:BP33,"M")</f>
        <v>5</v>
      </c>
      <c r="BQ35" s="547">
        <f>COUNTIF(BQ10:BQ33,"M")</f>
        <v>5</v>
      </c>
      <c r="BR35" s="547">
        <f>COUNTIF(BR10:BR33,"M")</f>
        <v>4</v>
      </c>
      <c r="BS35" s="547">
        <f>COUNTIF(BS10:BS33,"M")</f>
        <v>6</v>
      </c>
      <c r="BT35" s="547">
        <f>COUNTIF(BT10:BT33,"M")</f>
        <v>4</v>
      </c>
      <c r="BU35" s="625"/>
      <c r="BV35" s="626"/>
      <c r="BW35" s="547">
        <f>COUNTIF(BW10:BW33,"M")</f>
        <v>5</v>
      </c>
      <c r="BX35" s="547">
        <f>COUNTIF(BX10:BX33,"M")</f>
        <v>5</v>
      </c>
      <c r="BY35" s="547">
        <f>COUNTIF(BY10:BY33,"M")</f>
        <v>4</v>
      </c>
      <c r="BZ35" s="547">
        <f>COUNTIF(BZ10:BZ33,"M")</f>
        <v>6</v>
      </c>
      <c r="CA35" s="547">
        <f>COUNTIF(CA10:CA33,"M")</f>
        <v>4</v>
      </c>
      <c r="CB35" s="625"/>
      <c r="CC35" s="626"/>
      <c r="CD35" s="547">
        <f>COUNTIF(CD10:CD33,"M")</f>
        <v>5</v>
      </c>
      <c r="CE35" s="547">
        <f>COUNTIF(CE10:CE33,"M")</f>
        <v>5</v>
      </c>
      <c r="CF35" s="547">
        <f>COUNTIF(CF10:CF33,"M")</f>
        <v>4</v>
      </c>
      <c r="CG35" s="547">
        <f>COUNTIF(CG10:CG33,"M")</f>
        <v>6</v>
      </c>
      <c r="CH35" s="181">
        <f>COUNTIF(CH10:CH33,"M")</f>
        <v>4</v>
      </c>
      <c r="CI35" s="625"/>
      <c r="CJ35" s="626"/>
      <c r="CK35" s="627"/>
      <c r="CL35" s="190"/>
      <c r="CM35" s="212"/>
      <c r="CN35" s="90"/>
      <c r="CO35" s="90"/>
      <c r="CP35" s="806" t="s">
        <v>97</v>
      </c>
      <c r="CQ35" s="190"/>
      <c r="CR35" s="190"/>
      <c r="CS35" s="120"/>
      <c r="CT35" s="127"/>
      <c r="CU35" s="393"/>
      <c r="CV35" s="628"/>
      <c r="CW35" s="623"/>
      <c r="CX35" s="624"/>
    </row>
    <row r="36" spans="1:103" ht="18" hidden="1" x14ac:dyDescent="0.3">
      <c r="A36" s="127"/>
      <c r="B36" s="537"/>
      <c r="C36" s="302"/>
      <c r="D36" s="312"/>
      <c r="E36" s="312"/>
      <c r="F36" s="320"/>
      <c r="G36" s="320"/>
      <c r="H36" s="320"/>
      <c r="I36" s="313"/>
      <c r="J36" s="629"/>
      <c r="K36" s="630"/>
      <c r="L36" s="312"/>
      <c r="M36" s="320"/>
      <c r="N36" s="320"/>
      <c r="O36" s="320"/>
      <c r="P36" s="313"/>
      <c r="Q36" s="629"/>
      <c r="R36" s="630"/>
      <c r="S36" s="312"/>
      <c r="T36" s="320"/>
      <c r="U36" s="320"/>
      <c r="V36" s="320"/>
      <c r="W36" s="313"/>
      <c r="X36" s="629"/>
      <c r="Y36" s="630"/>
      <c r="Z36" s="312"/>
      <c r="AA36" s="320"/>
      <c r="AB36" s="320"/>
      <c r="AC36" s="320"/>
      <c r="AD36" s="313"/>
      <c r="AE36" s="629"/>
      <c r="AF36" s="630"/>
      <c r="AG36" s="312"/>
      <c r="AH36" s="320"/>
      <c r="AI36" s="320"/>
      <c r="AJ36" s="320"/>
      <c r="AK36" s="313"/>
      <c r="AL36" s="629"/>
      <c r="AM36" s="630"/>
      <c r="AN36" s="312"/>
      <c r="AO36" s="320"/>
      <c r="AP36" s="320"/>
      <c r="AQ36" s="320"/>
      <c r="AR36" s="313"/>
      <c r="AS36" s="629"/>
      <c r="AT36" s="630"/>
      <c r="AU36" s="312"/>
      <c r="AV36" s="320"/>
      <c r="AW36" s="320"/>
      <c r="AX36" s="320"/>
      <c r="AY36" s="313"/>
      <c r="AZ36" s="629"/>
      <c r="BA36" s="630"/>
      <c r="BB36" s="312"/>
      <c r="BC36" s="320"/>
      <c r="BD36" s="320"/>
      <c r="BE36" s="320"/>
      <c r="BF36" s="313"/>
      <c r="BG36" s="629"/>
      <c r="BH36" s="630"/>
      <c r="BI36" s="312"/>
      <c r="BJ36" s="320"/>
      <c r="BK36" s="320"/>
      <c r="BL36" s="320"/>
      <c r="BM36" s="313"/>
      <c r="BN36" s="625"/>
      <c r="BO36" s="626"/>
      <c r="BP36" s="312"/>
      <c r="BQ36" s="320"/>
      <c r="BR36" s="320"/>
      <c r="BS36" s="320"/>
      <c r="BT36" s="313"/>
      <c r="BU36" s="625"/>
      <c r="BV36" s="626"/>
      <c r="BW36" s="312"/>
      <c r="BX36" s="320"/>
      <c r="BY36" s="320"/>
      <c r="BZ36" s="320"/>
      <c r="CA36" s="313"/>
      <c r="CB36" s="625"/>
      <c r="CC36" s="626"/>
      <c r="CD36" s="312"/>
      <c r="CE36" s="320"/>
      <c r="CF36" s="320"/>
      <c r="CG36" s="320"/>
      <c r="CH36" s="313"/>
      <c r="CI36" s="625"/>
      <c r="CJ36" s="626"/>
      <c r="CK36" s="537"/>
      <c r="CL36" s="631"/>
      <c r="CM36" s="526"/>
      <c r="CN36" s="632"/>
      <c r="CO36" s="632"/>
      <c r="CP36" s="805" t="s">
        <v>128</v>
      </c>
      <c r="CS36" s="634"/>
      <c r="CT36"/>
      <c r="CU36" s="537"/>
      <c r="CV36" s="635"/>
    </row>
    <row r="37" spans="1:103" ht="18" x14ac:dyDescent="0.3">
      <c r="A37" s="634"/>
      <c r="B37" s="634"/>
      <c r="C37" s="334">
        <v>2</v>
      </c>
      <c r="D37" s="217" t="s">
        <v>40</v>
      </c>
      <c r="E37" s="503">
        <f>COUNTIF(E10:E33,"S")</f>
        <v>2</v>
      </c>
      <c r="F37" s="636">
        <f>COUNTIF(F10:F33,"S")</f>
        <v>2</v>
      </c>
      <c r="G37" s="636">
        <f>COUNTIF(G10:G33,"S")</f>
        <v>3</v>
      </c>
      <c r="H37" s="636">
        <f>COUNTIF(H10:H33,"S")</f>
        <v>2</v>
      </c>
      <c r="I37" s="575">
        <f>COUNTIF(I10:I33,"S")</f>
        <v>3</v>
      </c>
      <c r="J37" s="637"/>
      <c r="K37" s="638"/>
      <c r="L37" s="503">
        <f>COUNTIF(L10:L33,"S")</f>
        <v>2</v>
      </c>
      <c r="M37" s="636">
        <f>COUNTIF(M10:M33,"S")</f>
        <v>2</v>
      </c>
      <c r="N37" s="636">
        <f>COUNTIF(N10:N33,"S")</f>
        <v>3</v>
      </c>
      <c r="O37" s="636">
        <f>COUNTIF(O10:O33,"S")</f>
        <v>2</v>
      </c>
      <c r="P37" s="575">
        <f>COUNTIF(P10:P33,"S")</f>
        <v>3</v>
      </c>
      <c r="Q37" s="637"/>
      <c r="R37" s="638"/>
      <c r="S37" s="503">
        <f>COUNTIF(S10:S33,"S")</f>
        <v>2</v>
      </c>
      <c r="T37" s="636">
        <f>COUNTIF(T10:T33,"S")</f>
        <v>2</v>
      </c>
      <c r="U37" s="636">
        <f>COUNTIF(U10:U33,"S")</f>
        <v>3</v>
      </c>
      <c r="V37" s="636">
        <f>COUNTIF(V10:V33,"S")</f>
        <v>2</v>
      </c>
      <c r="W37" s="575">
        <f>COUNTIF(W10:W33,"S")</f>
        <v>3</v>
      </c>
      <c r="X37" s="637"/>
      <c r="Y37" s="638"/>
      <c r="Z37" s="503">
        <f>COUNTIF(Z10:Z33,"S")</f>
        <v>2</v>
      </c>
      <c r="AA37" s="636">
        <f>COUNTIF(AA10:AA33,"S")</f>
        <v>2</v>
      </c>
      <c r="AB37" s="636">
        <f>COUNTIF(AB10:AB33,"S")</f>
        <v>3</v>
      </c>
      <c r="AC37" s="636">
        <f>COUNTIF(AC10:AC33,"S")</f>
        <v>2</v>
      </c>
      <c r="AD37" s="575">
        <f>COUNTIF(AD10:AD33,"S")</f>
        <v>3</v>
      </c>
      <c r="AE37" s="637"/>
      <c r="AF37" s="638"/>
      <c r="AG37" s="503">
        <f>COUNTIF(AG10:AG33,"S")</f>
        <v>2</v>
      </c>
      <c r="AH37" s="636">
        <f>COUNTIF(AH10:AH33,"S")</f>
        <v>2</v>
      </c>
      <c r="AI37" s="636">
        <f>COUNTIF(AI10:AI33,"S")</f>
        <v>3</v>
      </c>
      <c r="AJ37" s="636">
        <f>COUNTIF(AJ10:AJ33,"S")</f>
        <v>2</v>
      </c>
      <c r="AK37" s="575">
        <f>COUNTIF(AK10:AK33,"S")</f>
        <v>3</v>
      </c>
      <c r="AL37" s="637"/>
      <c r="AM37" s="638"/>
      <c r="AN37" s="503">
        <f>COUNTIF(AN10:AN33,"S")</f>
        <v>2</v>
      </c>
      <c r="AO37" s="636">
        <f>COUNTIF(AO10:AO33,"S")</f>
        <v>2</v>
      </c>
      <c r="AP37" s="636">
        <f>COUNTIF(AP10:AP33,"S")</f>
        <v>3</v>
      </c>
      <c r="AQ37" s="636">
        <f>COUNTIF(AQ10:AQ33,"S")</f>
        <v>2</v>
      </c>
      <c r="AR37" s="575">
        <f>COUNTIF(AR10:AR33,"S")</f>
        <v>3</v>
      </c>
      <c r="AS37" s="637"/>
      <c r="AT37" s="638"/>
      <c r="AU37" s="503">
        <f>COUNTIF(AU10:AU33,"S")</f>
        <v>2</v>
      </c>
      <c r="AV37" s="636">
        <f>COUNTIF(AV10:AV33,"S")</f>
        <v>2</v>
      </c>
      <c r="AW37" s="636">
        <f>COUNTIF(AW10:AW33,"S")</f>
        <v>3</v>
      </c>
      <c r="AX37" s="636">
        <f>COUNTIF(AX10:AX33,"S")</f>
        <v>2</v>
      </c>
      <c r="AY37" s="575">
        <f>COUNTIF(AY10:AY33,"S")</f>
        <v>3</v>
      </c>
      <c r="AZ37" s="637"/>
      <c r="BA37" s="638"/>
      <c r="BB37" s="503">
        <f>COUNTIF(BB10:BB33,"S")</f>
        <v>2</v>
      </c>
      <c r="BC37" s="636">
        <f>COUNTIF(BC10:BC33,"S")</f>
        <v>2</v>
      </c>
      <c r="BD37" s="636">
        <f>COUNTIF(BD10:BD33,"S")</f>
        <v>3</v>
      </c>
      <c r="BE37" s="636">
        <f>COUNTIF(BE10:BE33,"S")</f>
        <v>2</v>
      </c>
      <c r="BF37" s="575">
        <f>COUNTIF(BF10:BF33,"S")</f>
        <v>3</v>
      </c>
      <c r="BG37" s="637"/>
      <c r="BH37" s="638"/>
      <c r="BI37" s="334">
        <f t="shared" ref="BI37:CJ37" si="3">COUNTIF(BI10:BI33,"S")</f>
        <v>2</v>
      </c>
      <c r="BJ37" s="335">
        <f t="shared" si="3"/>
        <v>2</v>
      </c>
      <c r="BK37" s="335">
        <f t="shared" si="3"/>
        <v>3</v>
      </c>
      <c r="BL37" s="335">
        <f t="shared" si="3"/>
        <v>2</v>
      </c>
      <c r="BM37" s="247">
        <f t="shared" si="3"/>
        <v>3</v>
      </c>
      <c r="BN37" s="639">
        <f t="shared" si="3"/>
        <v>0</v>
      </c>
      <c r="BO37" s="640">
        <f t="shared" si="3"/>
        <v>0</v>
      </c>
      <c r="BP37" s="334">
        <f t="shared" si="3"/>
        <v>2</v>
      </c>
      <c r="BQ37" s="335">
        <f t="shared" si="3"/>
        <v>2</v>
      </c>
      <c r="BR37" s="335">
        <f t="shared" si="3"/>
        <v>3</v>
      </c>
      <c r="BS37" s="335">
        <f t="shared" si="3"/>
        <v>2</v>
      </c>
      <c r="BT37" s="247">
        <f t="shared" si="3"/>
        <v>3</v>
      </c>
      <c r="BU37" s="639">
        <f t="shared" si="3"/>
        <v>0</v>
      </c>
      <c r="BV37" s="640">
        <f t="shared" si="3"/>
        <v>0</v>
      </c>
      <c r="BW37" s="334">
        <f t="shared" si="3"/>
        <v>2</v>
      </c>
      <c r="BX37" s="335">
        <f t="shared" si="3"/>
        <v>2</v>
      </c>
      <c r="BY37" s="335">
        <f t="shared" si="3"/>
        <v>3</v>
      </c>
      <c r="BZ37" s="335">
        <f t="shared" si="3"/>
        <v>2</v>
      </c>
      <c r="CA37" s="247">
        <f t="shared" si="3"/>
        <v>3</v>
      </c>
      <c r="CB37" s="639">
        <f t="shared" si="3"/>
        <v>0</v>
      </c>
      <c r="CC37" s="640">
        <f t="shared" si="3"/>
        <v>0</v>
      </c>
      <c r="CD37" s="334">
        <f t="shared" si="3"/>
        <v>2</v>
      </c>
      <c r="CE37" s="335">
        <f t="shared" si="3"/>
        <v>2</v>
      </c>
      <c r="CF37" s="335">
        <f t="shared" si="3"/>
        <v>3</v>
      </c>
      <c r="CG37" s="335">
        <f t="shared" si="3"/>
        <v>2</v>
      </c>
      <c r="CH37" s="247">
        <f t="shared" si="3"/>
        <v>3</v>
      </c>
      <c r="CI37" s="639">
        <f t="shared" si="3"/>
        <v>0</v>
      </c>
      <c r="CJ37" s="640">
        <f t="shared" si="3"/>
        <v>0</v>
      </c>
      <c r="CK37" s="641"/>
      <c r="CL37"/>
      <c r="CM37"/>
      <c r="CN37"/>
      <c r="CO37"/>
      <c r="CP37" s="805" t="s">
        <v>129</v>
      </c>
      <c r="CQ37" s="634"/>
      <c r="CR37" s="634"/>
      <c r="CS37"/>
      <c r="CT37"/>
      <c r="CU37" s="634"/>
      <c r="CV37" s="634"/>
      <c r="CW37" s="634"/>
      <c r="CX37" s="634"/>
      <c r="CY37" s="634"/>
    </row>
    <row r="38" spans="1:103" s="642" customFormat="1" ht="18" x14ac:dyDescent="0.3">
      <c r="D38" s="643" t="s">
        <v>67</v>
      </c>
      <c r="E38" s="644">
        <f>COUNTIF(E10:E33,"X")</f>
        <v>1</v>
      </c>
      <c r="F38" s="645">
        <f>COUNTIF(F10:F33,"X")</f>
        <v>2</v>
      </c>
      <c r="G38" s="645">
        <f>COUNTIF(G10:G33,"X")</f>
        <v>2</v>
      </c>
      <c r="H38" s="645">
        <f>COUNTIF(H10:H33,"X")</f>
        <v>2</v>
      </c>
      <c r="I38" s="646">
        <f>COUNTIF(I10:I33,"X")</f>
        <v>1</v>
      </c>
      <c r="J38" s="647"/>
      <c r="K38" s="648"/>
      <c r="L38" s="644">
        <f>COUNTIF(L10:L33,"X")</f>
        <v>1</v>
      </c>
      <c r="M38" s="645">
        <f>COUNTIF(M10:M33,"X")</f>
        <v>2</v>
      </c>
      <c r="N38" s="645">
        <f>COUNTIF(N10:N33,"X")</f>
        <v>2</v>
      </c>
      <c r="O38" s="645">
        <f>COUNTIF(O10:O33,"X")</f>
        <v>2</v>
      </c>
      <c r="P38" s="646">
        <f>COUNTIF(P10:P33,"X")</f>
        <v>1</v>
      </c>
      <c r="Q38" s="647"/>
      <c r="R38" s="648"/>
      <c r="S38" s="644">
        <f>COUNTIF(S10:S33,"X")</f>
        <v>1</v>
      </c>
      <c r="T38" s="645">
        <f>COUNTIF(T10:T33,"X")</f>
        <v>2</v>
      </c>
      <c r="U38" s="645">
        <f>COUNTIF(U10:U33,"X")</f>
        <v>2</v>
      </c>
      <c r="V38" s="645">
        <f>COUNTIF(V10:V33,"X")</f>
        <v>2</v>
      </c>
      <c r="W38" s="646">
        <f>COUNTIF(W10:W33,"X")</f>
        <v>1</v>
      </c>
      <c r="X38" s="647"/>
      <c r="Y38" s="648"/>
      <c r="Z38" s="644">
        <f>COUNTIF(Z10:Z33,"X")</f>
        <v>1</v>
      </c>
      <c r="AA38" s="645">
        <f>COUNTIF(AA10:AA33,"X")</f>
        <v>2</v>
      </c>
      <c r="AB38" s="645">
        <f>COUNTIF(AB10:AB33,"X")</f>
        <v>2</v>
      </c>
      <c r="AC38" s="645">
        <f>COUNTIF(AC10:AC33,"X")</f>
        <v>2</v>
      </c>
      <c r="AD38" s="646">
        <f>COUNTIF(AD10:AD33,"X")</f>
        <v>1</v>
      </c>
      <c r="AE38" s="647"/>
      <c r="AF38" s="648"/>
      <c r="AG38" s="644">
        <f>COUNTIF(AG10:AG33,"X")</f>
        <v>1</v>
      </c>
      <c r="AH38" s="645">
        <f>COUNTIF(AH10:AH33,"X")</f>
        <v>2</v>
      </c>
      <c r="AI38" s="645">
        <f>COUNTIF(AI10:AI33,"X")</f>
        <v>2</v>
      </c>
      <c r="AJ38" s="645">
        <f>COUNTIF(AJ10:AJ33,"X")</f>
        <v>2</v>
      </c>
      <c r="AK38" s="646">
        <f>COUNTIF(AK10:AK33,"X")</f>
        <v>1</v>
      </c>
      <c r="AL38" s="647"/>
      <c r="AM38" s="648"/>
      <c r="AN38" s="644">
        <f>COUNTIF(AN10:AN33,"X")</f>
        <v>1</v>
      </c>
      <c r="AO38" s="645">
        <f>COUNTIF(AO10:AO33,"X")</f>
        <v>2</v>
      </c>
      <c r="AP38" s="645">
        <f>COUNTIF(AP10:AP33,"X")</f>
        <v>2</v>
      </c>
      <c r="AQ38" s="645">
        <f>COUNTIF(AQ10:AQ33,"X")</f>
        <v>2</v>
      </c>
      <c r="AR38" s="646">
        <f>COUNTIF(AR10:AR33,"X")</f>
        <v>1</v>
      </c>
      <c r="AS38" s="647"/>
      <c r="AT38" s="648"/>
      <c r="AU38" s="644">
        <f>COUNTIF(AU10:AU33,"X")</f>
        <v>1</v>
      </c>
      <c r="AV38" s="645">
        <f>COUNTIF(AV10:AV33,"X")</f>
        <v>2</v>
      </c>
      <c r="AW38" s="645">
        <f>COUNTIF(AW10:AW33,"X")</f>
        <v>2</v>
      </c>
      <c r="AX38" s="645">
        <f>COUNTIF(AX10:AX33,"X")</f>
        <v>2</v>
      </c>
      <c r="AY38" s="646">
        <f>COUNTIF(AY10:AY33,"X")</f>
        <v>1</v>
      </c>
      <c r="AZ38" s="647"/>
      <c r="BA38" s="648"/>
      <c r="BB38" s="644">
        <f>COUNTIF(BB10:BB33,"X")</f>
        <v>1</v>
      </c>
      <c r="BC38" s="645">
        <f>COUNTIF(BC10:BC33,"X")</f>
        <v>2</v>
      </c>
      <c r="BD38" s="645">
        <f>COUNTIF(BD10:BD33,"X")</f>
        <v>2</v>
      </c>
      <c r="BE38" s="645">
        <f>COUNTIF(BE10:BE33,"X")</f>
        <v>2</v>
      </c>
      <c r="BF38" s="646">
        <f>COUNTIF(BF10:BF33,"X")</f>
        <v>1</v>
      </c>
      <c r="BG38" s="649"/>
      <c r="BH38" s="650"/>
      <c r="BI38" s="644">
        <f>COUNTIF(BI10:BI33,"X")</f>
        <v>1</v>
      </c>
      <c r="BJ38" s="645">
        <f>COUNTIF(BJ10:BJ33,"X")</f>
        <v>2</v>
      </c>
      <c r="BK38" s="645">
        <f>COUNTIF(BK10:BK33,"X")</f>
        <v>2</v>
      </c>
      <c r="BL38" s="645">
        <f>COUNTIF(BL10:BL33,"X")</f>
        <v>2</v>
      </c>
      <c r="BM38" s="646">
        <f>COUNTIF(BM10:BM33,"X")</f>
        <v>1</v>
      </c>
      <c r="BN38" s="649"/>
      <c r="BO38" s="650"/>
      <c r="BP38" s="644">
        <f>COUNTIF(BP10:BP33,"X")</f>
        <v>1</v>
      </c>
      <c r="BQ38" s="645">
        <f>COUNTIF(BQ10:BQ33,"X")</f>
        <v>2</v>
      </c>
      <c r="BR38" s="645">
        <f>COUNTIF(BR10:BR33,"X")</f>
        <v>2</v>
      </c>
      <c r="BS38" s="645">
        <f>COUNTIF(BS10:BS33,"X")</f>
        <v>2</v>
      </c>
      <c r="BT38" s="646">
        <f>COUNTIF(BT10:BT33,"X")</f>
        <v>1</v>
      </c>
      <c r="BU38" s="649"/>
      <c r="BV38" s="650"/>
      <c r="BW38" s="644">
        <f>COUNTIF(BW10:BW33,"X")</f>
        <v>1</v>
      </c>
      <c r="BX38" s="645">
        <f>COUNTIF(BX10:BX33,"X")</f>
        <v>2</v>
      </c>
      <c r="BY38" s="645">
        <f>COUNTIF(BY10:BY33,"X")</f>
        <v>2</v>
      </c>
      <c r="BZ38" s="645">
        <f>COUNTIF(BZ10:BZ33,"X")</f>
        <v>2</v>
      </c>
      <c r="CA38" s="646">
        <f>COUNTIF(CA10:CA33,"X")</f>
        <v>1</v>
      </c>
      <c r="CB38" s="649"/>
      <c r="CC38" s="650"/>
      <c r="CD38" s="644">
        <f>COUNTIF(CD10:CD33,"X")</f>
        <v>1</v>
      </c>
      <c r="CE38" s="645">
        <f>COUNTIF(CE10:CE33,"X")</f>
        <v>2</v>
      </c>
      <c r="CF38" s="645">
        <f>COUNTIF(CF10:CF33,"X")</f>
        <v>2</v>
      </c>
      <c r="CG38" s="645">
        <f>COUNTIF(CG10:CG33,"X")</f>
        <v>2</v>
      </c>
      <c r="CH38" s="646">
        <f>COUNTIF(CH10:CH33,"X")</f>
        <v>1</v>
      </c>
      <c r="CI38" s="649"/>
      <c r="CJ38" s="650"/>
      <c r="CK38" s="651"/>
      <c r="CS38" s="634"/>
    </row>
    <row r="39" spans="1:103" s="652" customFormat="1" ht="18" x14ac:dyDescent="0.3">
      <c r="C39" s="653"/>
      <c r="D39" s="653"/>
      <c r="E39" s="653"/>
      <c r="F39" s="654"/>
      <c r="G39" s="654"/>
      <c r="H39" s="654"/>
      <c r="I39" s="655"/>
      <c r="J39" s="656"/>
      <c r="K39" s="657"/>
      <c r="L39" s="653"/>
      <c r="M39" s="654"/>
      <c r="N39" s="654"/>
      <c r="O39" s="654"/>
      <c r="P39" s="655"/>
      <c r="Q39" s="656"/>
      <c r="R39" s="657"/>
      <c r="S39" s="653"/>
      <c r="T39" s="654"/>
      <c r="U39" s="654"/>
      <c r="V39" s="654"/>
      <c r="W39" s="655"/>
      <c r="X39" s="656"/>
      <c r="Y39" s="657"/>
      <c r="Z39" s="653"/>
      <c r="AA39" s="654"/>
      <c r="AB39" s="654"/>
      <c r="AC39" s="654"/>
      <c r="AD39" s="655"/>
      <c r="AE39" s="656"/>
      <c r="AF39" s="657"/>
      <c r="AG39" s="653"/>
      <c r="AH39" s="654"/>
      <c r="AI39" s="654"/>
      <c r="AJ39" s="654"/>
      <c r="AK39" s="655"/>
      <c r="AL39" s="656"/>
      <c r="AM39" s="657"/>
      <c r="AN39" s="653"/>
      <c r="AO39" s="654"/>
      <c r="AP39" s="654"/>
      <c r="AQ39" s="654"/>
      <c r="AR39" s="655"/>
      <c r="AS39" s="656"/>
      <c r="AT39" s="657"/>
      <c r="AU39" s="653"/>
      <c r="AV39" s="654"/>
      <c r="AW39" s="654"/>
      <c r="AX39" s="654"/>
      <c r="AY39" s="655"/>
      <c r="AZ39" s="656"/>
      <c r="BA39" s="657"/>
      <c r="BB39" s="653"/>
      <c r="BC39" s="654"/>
      <c r="BD39" s="654"/>
      <c r="BE39" s="654"/>
      <c r="BF39" s="554"/>
      <c r="BG39" s="656"/>
      <c r="BH39" s="657"/>
      <c r="BI39" s="658"/>
      <c r="BJ39" s="654"/>
      <c r="BK39" s="654"/>
      <c r="BL39" s="654"/>
      <c r="BM39" s="554"/>
      <c r="BN39" s="656"/>
      <c r="BO39" s="657"/>
      <c r="BP39" s="658"/>
      <c r="BQ39" s="654"/>
      <c r="BR39" s="654"/>
      <c r="BS39" s="654"/>
      <c r="BT39" s="554"/>
      <c r="BU39" s="656"/>
      <c r="BV39" s="657"/>
      <c r="BW39" s="658"/>
      <c r="BX39" s="654"/>
      <c r="BY39" s="654"/>
      <c r="BZ39" s="654"/>
      <c r="CA39" s="554"/>
      <c r="CB39" s="656"/>
      <c r="CC39" s="657"/>
      <c r="CD39" s="658"/>
      <c r="CE39" s="654"/>
      <c r="CF39" s="654"/>
      <c r="CG39" s="654"/>
      <c r="CH39" s="554"/>
      <c r="CI39" s="659"/>
      <c r="CJ39" s="660"/>
      <c r="CK39" s="661"/>
      <c r="CL39" s="631"/>
      <c r="CM39" s="526"/>
      <c r="CN39" s="632"/>
      <c r="CO39" s="632"/>
      <c r="CP39" s="633"/>
      <c r="CS39" s="634"/>
    </row>
    <row r="40" spans="1:103" s="631" customFormat="1" ht="18" x14ac:dyDescent="0.3">
      <c r="C40" s="284">
        <v>4</v>
      </c>
      <c r="D40" s="194" t="s">
        <v>48</v>
      </c>
      <c r="E40" s="194"/>
      <c r="F40" s="424"/>
      <c r="G40" s="424"/>
      <c r="H40" s="424"/>
      <c r="I40" s="662"/>
      <c r="J40" s="663">
        <f>COUNTIF(J10:J33,"Mw")</f>
        <v>4</v>
      </c>
      <c r="K40" s="664">
        <f>COUNTIF(K10:K33,"Mw")</f>
        <v>4</v>
      </c>
      <c r="L40" s="194"/>
      <c r="M40" s="424"/>
      <c r="N40" s="424"/>
      <c r="O40" s="424"/>
      <c r="P40" s="662"/>
      <c r="Q40" s="663">
        <f>COUNTIF(Q10:Q33,"Mw")</f>
        <v>4</v>
      </c>
      <c r="R40" s="664">
        <f>COUNTIF(R10:R33,"Mw")</f>
        <v>4</v>
      </c>
      <c r="S40" s="194"/>
      <c r="T40" s="424"/>
      <c r="U40" s="424"/>
      <c r="V40" s="424"/>
      <c r="W40" s="662"/>
      <c r="X40" s="663">
        <f>COUNTIF(X10:X33,"Mw")</f>
        <v>4</v>
      </c>
      <c r="Y40" s="664">
        <f>COUNTIF(Y10:Y33,"Mw")</f>
        <v>4</v>
      </c>
      <c r="Z40" s="194"/>
      <c r="AA40" s="424"/>
      <c r="AB40" s="424"/>
      <c r="AC40" s="424"/>
      <c r="AD40" s="662"/>
      <c r="AE40" s="663">
        <f>COUNTIF(AE10:AE33,"Mw")</f>
        <v>4</v>
      </c>
      <c r="AF40" s="664">
        <f>COUNTIF(AF10:AF33,"Mw")</f>
        <v>4</v>
      </c>
      <c r="AG40" s="194"/>
      <c r="AH40" s="424"/>
      <c r="AI40" s="424"/>
      <c r="AJ40" s="424"/>
      <c r="AK40" s="662"/>
      <c r="AL40" s="663">
        <f>COUNTIF(AL10:AL33,"Mw")</f>
        <v>4</v>
      </c>
      <c r="AM40" s="664">
        <f>COUNTIF(AM10:AM33,"Mw")</f>
        <v>4</v>
      </c>
      <c r="AN40" s="194"/>
      <c r="AO40" s="424"/>
      <c r="AP40" s="424"/>
      <c r="AQ40" s="424"/>
      <c r="AR40" s="662"/>
      <c r="AS40" s="663">
        <f>COUNTIF(AS10:AS33,"Mw")</f>
        <v>4</v>
      </c>
      <c r="AT40" s="664">
        <f>COUNTIF(AT10:AT33,"Mw")</f>
        <v>4</v>
      </c>
      <c r="AU40" s="194"/>
      <c r="AV40" s="424"/>
      <c r="AW40" s="424"/>
      <c r="AX40" s="424"/>
      <c r="AY40" s="662"/>
      <c r="AZ40" s="663">
        <f>COUNTIF(AZ10:AZ33,"Mw")</f>
        <v>4</v>
      </c>
      <c r="BA40" s="664">
        <f>COUNTIF(BA10:BA33,"Mw")</f>
        <v>4</v>
      </c>
      <c r="BB40" s="194"/>
      <c r="BC40" s="424"/>
      <c r="BD40" s="424"/>
      <c r="BE40" s="424"/>
      <c r="BF40" s="665"/>
      <c r="BG40" s="663">
        <f>COUNTIF(BG10:BG33,"Mw")</f>
        <v>4</v>
      </c>
      <c r="BH40" s="664">
        <f>COUNTIF(BH10:BH33,"Mw")</f>
        <v>4</v>
      </c>
      <c r="BI40" s="666"/>
      <c r="BJ40" s="424"/>
      <c r="BK40" s="424"/>
      <c r="BL40" s="424"/>
      <c r="BM40" s="665"/>
      <c r="BN40" s="663">
        <f>COUNTIF(BN10:BN33,"Mw")</f>
        <v>4</v>
      </c>
      <c r="BO40" s="664">
        <f>COUNTIF(BO10:BO33,"Mw")</f>
        <v>4</v>
      </c>
      <c r="BP40" s="666"/>
      <c r="BQ40" s="424"/>
      <c r="BR40" s="424"/>
      <c r="BS40" s="424"/>
      <c r="BT40" s="665"/>
      <c r="BU40" s="663">
        <f>COUNTIF(BU10:BU33,"Mw")</f>
        <v>4</v>
      </c>
      <c r="BV40" s="664">
        <f>COUNTIF(BV10:BV33,"Mw")</f>
        <v>4</v>
      </c>
      <c r="BW40" s="666"/>
      <c r="BX40" s="424"/>
      <c r="BY40" s="424"/>
      <c r="BZ40" s="424"/>
      <c r="CA40" s="665"/>
      <c r="CB40" s="663">
        <f>COUNTIF(CB10:CB33,"Mw")</f>
        <v>4</v>
      </c>
      <c r="CC40" s="664">
        <f>COUNTIF(CC10:CC33,"Mw")</f>
        <v>4</v>
      </c>
      <c r="CD40" s="666"/>
      <c r="CE40" s="424"/>
      <c r="CF40" s="424"/>
      <c r="CG40" s="424"/>
      <c r="CH40" s="665"/>
      <c r="CI40" s="667">
        <f>COUNTIF(CI10:CI33,"Mw")</f>
        <v>4</v>
      </c>
      <c r="CJ40" s="668">
        <f>COUNTIF(CJ10:CJ33,"Mw")</f>
        <v>4</v>
      </c>
      <c r="CK40" s="525"/>
      <c r="CM40" s="526"/>
      <c r="CN40" s="632"/>
      <c r="CO40" s="632"/>
      <c r="CP40" s="633"/>
      <c r="CS40" s="634"/>
      <c r="CT40" s="652"/>
    </row>
    <row r="41" spans="1:103" s="634" customFormat="1" ht="18" x14ac:dyDescent="0.3">
      <c r="C41" s="669">
        <v>2</v>
      </c>
      <c r="D41" s="334" t="s">
        <v>50</v>
      </c>
      <c r="E41" s="334"/>
      <c r="F41" s="335"/>
      <c r="G41" s="335"/>
      <c r="H41" s="335"/>
      <c r="I41" s="247"/>
      <c r="J41" s="639">
        <f>COUNTIF(J10:J33,"Sw")</f>
        <v>2</v>
      </c>
      <c r="K41" s="670">
        <f>COUNTIF(K10:K33,"Sw")</f>
        <v>2</v>
      </c>
      <c r="L41" s="334"/>
      <c r="M41" s="335"/>
      <c r="N41" s="335"/>
      <c r="O41" s="335"/>
      <c r="P41" s="247"/>
      <c r="Q41" s="670">
        <f>COUNTIF(Q10:Q33,"Sw")</f>
        <v>2</v>
      </c>
      <c r="R41" s="670">
        <f>COUNTIF(R10:R33,"Sw")</f>
        <v>2</v>
      </c>
      <c r="S41" s="334"/>
      <c r="T41" s="335"/>
      <c r="U41" s="335"/>
      <c r="V41" s="335"/>
      <c r="W41" s="247"/>
      <c r="X41" s="670">
        <f>COUNTIF(X10:X33,"Sw")</f>
        <v>2</v>
      </c>
      <c r="Y41" s="670">
        <f>COUNTIF(Y10:Y33,"Sw")</f>
        <v>2</v>
      </c>
      <c r="Z41" s="334"/>
      <c r="AA41" s="335"/>
      <c r="AB41" s="335"/>
      <c r="AC41" s="335"/>
      <c r="AD41" s="247"/>
      <c r="AE41" s="670">
        <f>COUNTIF(AE10:AE33,"Sw")</f>
        <v>2</v>
      </c>
      <c r="AF41" s="670">
        <f>COUNTIF(AF10:AF33,"Sw")</f>
        <v>2</v>
      </c>
      <c r="AG41" s="334"/>
      <c r="AH41" s="335"/>
      <c r="AI41" s="335"/>
      <c r="AJ41" s="335"/>
      <c r="AK41" s="247"/>
      <c r="AL41" s="670">
        <f>COUNTIF(AL10:AL33,"Sw")</f>
        <v>2</v>
      </c>
      <c r="AM41" s="670">
        <f>COUNTIF(AM10:AM33,"Sw")</f>
        <v>2</v>
      </c>
      <c r="AN41" s="334"/>
      <c r="AO41" s="335"/>
      <c r="AP41" s="335"/>
      <c r="AQ41" s="335"/>
      <c r="AR41" s="247"/>
      <c r="AS41" s="670">
        <f>COUNTIF(AS10:AS33,"Sw")</f>
        <v>2</v>
      </c>
      <c r="AT41" s="670">
        <f>COUNTIF(AT10:AT33,"Sw")</f>
        <v>2</v>
      </c>
      <c r="AU41" s="334"/>
      <c r="AV41" s="335"/>
      <c r="AW41" s="335"/>
      <c r="AX41" s="335"/>
      <c r="AY41" s="247"/>
      <c r="AZ41" s="670">
        <f>COUNTIF(AZ10:AZ33,"Sw")</f>
        <v>2</v>
      </c>
      <c r="BA41" s="670">
        <f>COUNTIF(BA10:BA33,"Sw")</f>
        <v>2</v>
      </c>
      <c r="BB41" s="334"/>
      <c r="BC41" s="335"/>
      <c r="BD41" s="335"/>
      <c r="BE41" s="335"/>
      <c r="BF41" s="671"/>
      <c r="BG41" s="639">
        <f>COUNTIF(BG10:BG33,"Sw")</f>
        <v>2</v>
      </c>
      <c r="BH41" s="640">
        <f>COUNTIF(BH10:BH33,"Sw")</f>
        <v>2</v>
      </c>
      <c r="BI41" s="672"/>
      <c r="BJ41" s="335"/>
      <c r="BK41" s="335"/>
      <c r="BL41" s="335"/>
      <c r="BM41" s="671"/>
      <c r="BN41" s="639">
        <f>COUNTIF(BN10:BN33,"Sw")</f>
        <v>2</v>
      </c>
      <c r="BO41" s="640">
        <f>COUNTIF(BO10:BO33,"Sw")</f>
        <v>2</v>
      </c>
      <c r="BP41" s="672"/>
      <c r="BQ41" s="335"/>
      <c r="BR41" s="335"/>
      <c r="BS41" s="335"/>
      <c r="BT41" s="671"/>
      <c r="BU41" s="639">
        <f>COUNTIF(BU10:BU33,"Sw")</f>
        <v>2</v>
      </c>
      <c r="BV41" s="640">
        <f>COUNTIF(BV10:BV33,"Sw")</f>
        <v>2</v>
      </c>
      <c r="BW41" s="672"/>
      <c r="BX41" s="335"/>
      <c r="BY41" s="335"/>
      <c r="BZ41" s="335"/>
      <c r="CA41" s="671"/>
      <c r="CB41" s="639">
        <f>COUNTIF(CB10:CB33,"Sw")</f>
        <v>2</v>
      </c>
      <c r="CC41" s="640">
        <f>COUNTIF(CC10:CC33,"Sw")</f>
        <v>2</v>
      </c>
      <c r="CD41" s="672"/>
      <c r="CE41" s="335"/>
      <c r="CF41" s="335"/>
      <c r="CG41" s="335"/>
      <c r="CH41" s="671"/>
      <c r="CI41" s="639">
        <f>COUNTIF(CI10:CI33,"Sw")</f>
        <v>2</v>
      </c>
      <c r="CJ41" s="640">
        <f>COUNTIF(CJ10:CJ33,"Sw")</f>
        <v>2</v>
      </c>
      <c r="CK41" s="641"/>
    </row>
    <row r="44" spans="1:103" x14ac:dyDescent="0.3">
      <c r="BQ44" s="673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FB6FF"/>
  </sheetPr>
  <dimension ref="A1:CY44"/>
  <sheetViews>
    <sheetView zoomScale="60" zoomScaleNormal="60" workbookViewId="0">
      <selection activeCell="CV38" sqref="CV38"/>
    </sheetView>
  </sheetViews>
  <sheetFormatPr baseColWidth="10" defaultColWidth="8.88671875" defaultRowHeight="14.4" x14ac:dyDescent="0.3"/>
  <cols>
    <col min="1" max="4" width="8.6640625"/>
    <col min="5" max="88" width="5.5546875"/>
    <col min="89" max="89" width="8.6640625"/>
    <col min="90" max="93" width="0" style="524" hidden="1"/>
    <col min="94" max="94" width="8.6640625" style="524"/>
    <col min="95" max="96" width="8.6640625"/>
    <col min="97" max="98" width="8.6640625" style="524"/>
    <col min="99" max="1025" width="8.6640625"/>
  </cols>
  <sheetData>
    <row r="1" spans="1:101" x14ac:dyDescent="0.3">
      <c r="A1" s="14" t="s">
        <v>0</v>
      </c>
      <c r="B1" s="14"/>
      <c r="CK1" s="525"/>
      <c r="CL1"/>
      <c r="CM1"/>
      <c r="CN1"/>
      <c r="CO1"/>
      <c r="CP1"/>
      <c r="CQ1" s="526"/>
      <c r="CR1" s="526"/>
      <c r="CS1"/>
      <c r="CT1"/>
    </row>
    <row r="2" spans="1:101" ht="17.399999999999999" x14ac:dyDescent="0.3">
      <c r="A2" s="14" t="s">
        <v>2</v>
      </c>
      <c r="B2" s="14"/>
      <c r="H2" s="527" t="s">
        <v>100</v>
      </c>
      <c r="S2" s="528"/>
      <c r="CK2" s="525"/>
      <c r="CL2"/>
      <c r="CM2"/>
      <c r="CN2"/>
      <c r="CO2"/>
      <c r="CP2"/>
      <c r="CQ2" s="526"/>
      <c r="CR2" s="526"/>
      <c r="CS2"/>
      <c r="CT2"/>
    </row>
    <row r="3" spans="1:101" x14ac:dyDescent="0.3">
      <c r="CK3" s="525"/>
      <c r="CL3"/>
      <c r="CM3"/>
      <c r="CN3"/>
      <c r="CO3"/>
      <c r="CP3"/>
      <c r="CQ3" s="526"/>
      <c r="CR3" s="526"/>
      <c r="CS3"/>
      <c r="CT3"/>
    </row>
    <row r="4" spans="1:101" x14ac:dyDescent="0.3">
      <c r="A4" s="151"/>
      <c r="B4" s="151"/>
      <c r="F4" s="529"/>
      <c r="I4" s="525" t="s">
        <v>101</v>
      </c>
      <c r="CK4" s="525"/>
      <c r="CL4"/>
      <c r="CM4"/>
      <c r="CN4"/>
      <c r="CO4"/>
      <c r="CP4"/>
      <c r="CQ4" s="526"/>
      <c r="CR4" s="526"/>
      <c r="CS4"/>
      <c r="CT4"/>
    </row>
    <row r="5" spans="1:101" x14ac:dyDescent="0.3">
      <c r="A5" s="151"/>
      <c r="B5" s="151"/>
      <c r="F5" s="529"/>
      <c r="T5" s="530"/>
      <c r="CK5" s="525"/>
      <c r="CL5"/>
      <c r="CM5"/>
      <c r="CN5"/>
      <c r="CO5"/>
      <c r="CP5"/>
      <c r="CQ5" s="526"/>
      <c r="CR5" s="526"/>
      <c r="CS5"/>
      <c r="CT5"/>
    </row>
    <row r="6" spans="1:101" ht="18" x14ac:dyDescent="0.3">
      <c r="F6" s="531"/>
      <c r="I6" s="674" t="s">
        <v>130</v>
      </c>
      <c r="J6" s="675"/>
      <c r="K6" s="675"/>
      <c r="L6" s="675"/>
      <c r="M6" s="676"/>
      <c r="N6" s="675"/>
      <c r="O6" s="675"/>
      <c r="P6" s="675"/>
      <c r="CK6" s="525"/>
      <c r="CL6"/>
      <c r="CM6"/>
      <c r="CN6"/>
      <c r="CO6"/>
      <c r="CP6"/>
      <c r="CQ6" s="526"/>
      <c r="CR6" s="526"/>
      <c r="CS6"/>
      <c r="CT6"/>
    </row>
    <row r="7" spans="1:101" x14ac:dyDescent="0.3">
      <c r="CK7" s="525"/>
      <c r="CL7"/>
      <c r="CM7"/>
      <c r="CN7"/>
      <c r="CO7"/>
      <c r="CP7"/>
      <c r="CQ7" s="526"/>
      <c r="CR7" s="526"/>
      <c r="CS7"/>
      <c r="CT7"/>
    </row>
    <row r="8" spans="1:101" x14ac:dyDescent="0.3">
      <c r="D8" s="177"/>
      <c r="E8" s="177"/>
      <c r="F8" s="177"/>
      <c r="G8" s="177">
        <v>1</v>
      </c>
      <c r="H8" s="177"/>
      <c r="I8" s="177"/>
      <c r="J8" s="177"/>
      <c r="K8" s="177"/>
      <c r="L8" s="177"/>
      <c r="M8" s="177"/>
      <c r="N8" s="177">
        <v>2</v>
      </c>
      <c r="O8" s="177"/>
      <c r="P8" s="177"/>
      <c r="Q8" s="177"/>
      <c r="R8" s="177"/>
      <c r="S8" s="177"/>
      <c r="T8" s="177"/>
      <c r="U8" s="177">
        <v>3</v>
      </c>
      <c r="V8" s="177"/>
      <c r="W8" s="177"/>
      <c r="X8" s="177"/>
      <c r="Y8" s="177"/>
      <c r="Z8" s="177"/>
      <c r="AA8" s="177"/>
      <c r="AB8" s="177">
        <v>4</v>
      </c>
      <c r="AC8" s="177"/>
      <c r="AD8" s="177"/>
      <c r="AE8" s="177"/>
      <c r="AF8" s="177"/>
      <c r="AG8" s="177"/>
      <c r="AH8" s="177"/>
      <c r="AI8" s="177">
        <v>5</v>
      </c>
      <c r="AJ8" s="177"/>
      <c r="AK8" s="177"/>
      <c r="AL8" s="177"/>
      <c r="AM8" s="177"/>
      <c r="AN8" s="177"/>
      <c r="AO8" s="177"/>
      <c r="AP8" s="177">
        <v>6</v>
      </c>
      <c r="AQ8" s="177"/>
      <c r="AR8" s="177"/>
      <c r="AS8" s="177"/>
      <c r="AT8" s="177"/>
      <c r="AU8" s="177"/>
      <c r="AV8" s="177"/>
      <c r="AW8" s="177">
        <v>7</v>
      </c>
      <c r="AX8" s="177"/>
      <c r="AY8" s="177"/>
      <c r="AZ8" s="177"/>
      <c r="BA8" s="177"/>
      <c r="BB8" s="177"/>
      <c r="BC8" s="177"/>
      <c r="BD8" s="177">
        <v>8</v>
      </c>
      <c r="BE8" s="177"/>
      <c r="BF8" s="177"/>
      <c r="BG8" s="177"/>
      <c r="BH8" s="177"/>
      <c r="BI8" s="177"/>
      <c r="BJ8" s="177"/>
      <c r="BK8" s="177">
        <v>9</v>
      </c>
      <c r="BL8" s="177"/>
      <c r="BM8" s="177"/>
      <c r="BN8" s="177"/>
      <c r="BO8" s="177"/>
      <c r="BP8" s="177"/>
      <c r="BQ8" s="177"/>
      <c r="BR8" s="177">
        <v>10</v>
      </c>
      <c r="BS8" s="177"/>
      <c r="BT8" s="177"/>
      <c r="BU8" s="177"/>
      <c r="BV8" s="177"/>
      <c r="BW8" s="177"/>
      <c r="BX8" s="177"/>
      <c r="BY8" s="177">
        <v>11</v>
      </c>
      <c r="BZ8" s="177"/>
      <c r="CA8" s="177"/>
      <c r="CB8" s="177"/>
      <c r="CC8" s="177"/>
      <c r="CD8" s="177"/>
      <c r="CE8" s="177"/>
      <c r="CF8" s="177">
        <v>12</v>
      </c>
      <c r="CG8" s="177"/>
      <c r="CH8" s="177"/>
      <c r="CI8" s="177"/>
      <c r="CJ8" s="177"/>
      <c r="CK8" s="532"/>
      <c r="CL8" s="532"/>
      <c r="CM8" s="533"/>
      <c r="CN8" s="534"/>
      <c r="CO8" s="534"/>
      <c r="CP8" s="535"/>
      <c r="CQ8" s="533"/>
      <c r="CR8" s="533"/>
      <c r="CS8" s="536"/>
      <c r="CT8" s="537"/>
      <c r="CU8" s="177"/>
      <c r="CV8" s="177"/>
      <c r="CW8" s="177"/>
    </row>
    <row r="9" spans="1:101" ht="18" x14ac:dyDescent="0.3">
      <c r="A9" s="152" t="s">
        <v>87</v>
      </c>
      <c r="E9" s="538" t="s">
        <v>102</v>
      </c>
      <c r="F9" s="539" t="s">
        <v>103</v>
      </c>
      <c r="G9" s="539" t="s">
        <v>104</v>
      </c>
      <c r="H9" s="539" t="s">
        <v>105</v>
      </c>
      <c r="I9" s="540" t="s">
        <v>106</v>
      </c>
      <c r="J9" s="541" t="s">
        <v>40</v>
      </c>
      <c r="K9" s="542" t="s">
        <v>107</v>
      </c>
      <c r="L9" s="543" t="s">
        <v>102</v>
      </c>
      <c r="M9" s="539" t="s">
        <v>103</v>
      </c>
      <c r="N9" s="539" t="s">
        <v>104</v>
      </c>
      <c r="O9" s="539" t="s">
        <v>105</v>
      </c>
      <c r="P9" s="540" t="s">
        <v>106</v>
      </c>
      <c r="Q9" s="541" t="s">
        <v>40</v>
      </c>
      <c r="R9" s="542" t="s">
        <v>107</v>
      </c>
      <c r="S9" s="543" t="s">
        <v>102</v>
      </c>
      <c r="T9" s="539" t="s">
        <v>103</v>
      </c>
      <c r="U9" s="539" t="s">
        <v>104</v>
      </c>
      <c r="V9" s="539" t="s">
        <v>105</v>
      </c>
      <c r="W9" s="540" t="s">
        <v>106</v>
      </c>
      <c r="X9" s="541" t="s">
        <v>40</v>
      </c>
      <c r="Y9" s="542" t="s">
        <v>107</v>
      </c>
      <c r="Z9" s="543" t="s">
        <v>102</v>
      </c>
      <c r="AA9" s="539" t="s">
        <v>103</v>
      </c>
      <c r="AB9" s="539" t="s">
        <v>104</v>
      </c>
      <c r="AC9" s="539" t="s">
        <v>105</v>
      </c>
      <c r="AD9" s="540" t="s">
        <v>106</v>
      </c>
      <c r="AE9" s="544" t="s">
        <v>40</v>
      </c>
      <c r="AF9" s="545" t="s">
        <v>107</v>
      </c>
      <c r="AG9" s="543" t="s">
        <v>102</v>
      </c>
      <c r="AH9" s="539" t="s">
        <v>103</v>
      </c>
      <c r="AI9" s="539" t="s">
        <v>104</v>
      </c>
      <c r="AJ9" s="539" t="s">
        <v>105</v>
      </c>
      <c r="AK9" s="540" t="s">
        <v>106</v>
      </c>
      <c r="AL9" s="541" t="s">
        <v>40</v>
      </c>
      <c r="AM9" s="542" t="s">
        <v>107</v>
      </c>
      <c r="AN9" s="543" t="s">
        <v>102</v>
      </c>
      <c r="AO9" s="539" t="s">
        <v>103</v>
      </c>
      <c r="AP9" s="539" t="s">
        <v>104</v>
      </c>
      <c r="AQ9" s="539" t="s">
        <v>105</v>
      </c>
      <c r="AR9" s="540" t="s">
        <v>106</v>
      </c>
      <c r="AS9" s="541" t="s">
        <v>40</v>
      </c>
      <c r="AT9" s="542" t="s">
        <v>107</v>
      </c>
      <c r="AU9" s="538" t="s">
        <v>102</v>
      </c>
      <c r="AV9" s="539" t="s">
        <v>103</v>
      </c>
      <c r="AW9" s="539" t="s">
        <v>104</v>
      </c>
      <c r="AX9" s="539" t="s">
        <v>105</v>
      </c>
      <c r="AY9" s="540" t="s">
        <v>106</v>
      </c>
      <c r="AZ9" s="544" t="s">
        <v>40</v>
      </c>
      <c r="BA9" s="545" t="s">
        <v>107</v>
      </c>
      <c r="BB9" s="543" t="s">
        <v>102</v>
      </c>
      <c r="BC9" s="539" t="s">
        <v>103</v>
      </c>
      <c r="BD9" s="539" t="s">
        <v>104</v>
      </c>
      <c r="BE9" s="539" t="s">
        <v>105</v>
      </c>
      <c r="BF9" s="540" t="s">
        <v>106</v>
      </c>
      <c r="BG9" s="541" t="s">
        <v>40</v>
      </c>
      <c r="BH9" s="542" t="s">
        <v>107</v>
      </c>
      <c r="BI9" s="543" t="s">
        <v>102</v>
      </c>
      <c r="BJ9" s="539" t="s">
        <v>103</v>
      </c>
      <c r="BK9" s="539" t="s">
        <v>104</v>
      </c>
      <c r="BL9" s="539" t="s">
        <v>105</v>
      </c>
      <c r="BM9" s="540" t="s">
        <v>106</v>
      </c>
      <c r="BN9" s="541" t="s">
        <v>40</v>
      </c>
      <c r="BO9" s="542" t="s">
        <v>107</v>
      </c>
      <c r="BP9" s="543" t="s">
        <v>102</v>
      </c>
      <c r="BQ9" s="539" t="s">
        <v>103</v>
      </c>
      <c r="BR9" s="539" t="s">
        <v>104</v>
      </c>
      <c r="BS9" s="539" t="s">
        <v>105</v>
      </c>
      <c r="BT9" s="540" t="s">
        <v>106</v>
      </c>
      <c r="BU9" s="541" t="s">
        <v>40</v>
      </c>
      <c r="BV9" s="542" t="s">
        <v>107</v>
      </c>
      <c r="BW9" s="543" t="s">
        <v>102</v>
      </c>
      <c r="BX9" s="539" t="s">
        <v>103</v>
      </c>
      <c r="BY9" s="539" t="s">
        <v>104</v>
      </c>
      <c r="BZ9" s="539" t="s">
        <v>105</v>
      </c>
      <c r="CA9" s="540" t="s">
        <v>106</v>
      </c>
      <c r="CB9" s="541" t="s">
        <v>40</v>
      </c>
      <c r="CC9" s="542" t="s">
        <v>107</v>
      </c>
      <c r="CD9" s="543" t="s">
        <v>102</v>
      </c>
      <c r="CE9" s="539" t="s">
        <v>103</v>
      </c>
      <c r="CF9" s="539" t="s">
        <v>104</v>
      </c>
      <c r="CG9" s="539" t="s">
        <v>105</v>
      </c>
      <c r="CH9" s="540" t="s">
        <v>106</v>
      </c>
      <c r="CI9" s="541" t="s">
        <v>40</v>
      </c>
      <c r="CJ9" s="542" t="s">
        <v>107</v>
      </c>
      <c r="CK9" s="546" t="s">
        <v>28</v>
      </c>
      <c r="CL9" s="547"/>
      <c r="CM9" s="548"/>
      <c r="CN9" s="549"/>
      <c r="CO9" s="550"/>
      <c r="CP9" s="551" t="s">
        <v>40</v>
      </c>
      <c r="CQ9" s="643" t="s">
        <v>67</v>
      </c>
      <c r="CR9" s="179" t="s">
        <v>48</v>
      </c>
      <c r="CS9" s="553" t="s">
        <v>50</v>
      </c>
      <c r="CT9" s="554"/>
      <c r="CU9" s="555" t="s">
        <v>108</v>
      </c>
      <c r="CV9" s="556" t="s">
        <v>109</v>
      </c>
      <c r="CW9" s="557" t="s">
        <v>110</v>
      </c>
    </row>
    <row r="10" spans="1:101" ht="18" x14ac:dyDescent="0.3">
      <c r="B10" s="310">
        <v>1</v>
      </c>
      <c r="C10" s="310" t="s">
        <v>111</v>
      </c>
      <c r="D10" s="558">
        <v>1</v>
      </c>
      <c r="E10" s="399" t="s">
        <v>40</v>
      </c>
      <c r="F10" s="400" t="s">
        <v>40</v>
      </c>
      <c r="G10" s="401"/>
      <c r="H10" s="402"/>
      <c r="I10" s="403" t="s">
        <v>40</v>
      </c>
      <c r="J10" s="404" t="s">
        <v>50</v>
      </c>
      <c r="K10" s="405" t="s">
        <v>50</v>
      </c>
      <c r="L10" s="413"/>
      <c r="M10" s="414"/>
      <c r="N10" s="162" t="s">
        <v>28</v>
      </c>
      <c r="O10" s="162" t="s">
        <v>28</v>
      </c>
      <c r="P10" s="415" t="s">
        <v>28</v>
      </c>
      <c r="Q10" s="416"/>
      <c r="R10" s="417"/>
      <c r="S10" s="161" t="s">
        <v>28</v>
      </c>
      <c r="T10" s="162" t="s">
        <v>28</v>
      </c>
      <c r="U10" s="400" t="s">
        <v>40</v>
      </c>
      <c r="V10" s="402"/>
      <c r="W10" s="401"/>
      <c r="X10" s="179" t="s">
        <v>48</v>
      </c>
      <c r="Y10" s="181" t="s">
        <v>48</v>
      </c>
      <c r="Z10" s="399" t="s">
        <v>40</v>
      </c>
      <c r="AA10" s="427"/>
      <c r="AB10" s="400" t="s">
        <v>40</v>
      </c>
      <c r="AC10" s="400" t="s">
        <v>40</v>
      </c>
      <c r="AD10" s="403" t="s">
        <v>40</v>
      </c>
      <c r="AE10" s="428"/>
      <c r="AF10" s="429"/>
      <c r="AG10" s="161" t="s">
        <v>28</v>
      </c>
      <c r="AH10" s="162" t="s">
        <v>28</v>
      </c>
      <c r="AI10" s="162" t="s">
        <v>28</v>
      </c>
      <c r="AJ10" s="162" t="s">
        <v>28</v>
      </c>
      <c r="AK10" s="559"/>
      <c r="AL10" s="179" t="s">
        <v>48</v>
      </c>
      <c r="AM10" s="181" t="s">
        <v>48</v>
      </c>
      <c r="AN10" s="161" t="s">
        <v>28</v>
      </c>
      <c r="AO10" s="162" t="s">
        <v>28</v>
      </c>
      <c r="AP10" s="442"/>
      <c r="AQ10" s="162" t="s">
        <v>28</v>
      </c>
      <c r="AR10" s="415" t="s">
        <v>28</v>
      </c>
      <c r="AS10" s="443"/>
      <c r="AT10" s="444"/>
      <c r="AU10" s="560" t="s">
        <v>67</v>
      </c>
      <c r="AV10" s="470" t="s">
        <v>67</v>
      </c>
      <c r="AW10" s="470" t="s">
        <v>67</v>
      </c>
      <c r="AX10" s="470" t="s">
        <v>67</v>
      </c>
      <c r="AY10" s="559"/>
      <c r="AZ10" s="131" t="s">
        <v>50</v>
      </c>
      <c r="BA10" s="132" t="s">
        <v>50</v>
      </c>
      <c r="BB10" s="453"/>
      <c r="BC10" s="400" t="s">
        <v>40</v>
      </c>
      <c r="BD10" s="400" t="s">
        <v>40</v>
      </c>
      <c r="BE10" s="400" t="s">
        <v>40</v>
      </c>
      <c r="BF10" s="403" t="s">
        <v>40</v>
      </c>
      <c r="BG10" s="454"/>
      <c r="BH10" s="455"/>
      <c r="BI10" s="161" t="s">
        <v>28</v>
      </c>
      <c r="BJ10" s="162" t="s">
        <v>28</v>
      </c>
      <c r="BK10" s="561"/>
      <c r="BL10" s="162" t="s">
        <v>28</v>
      </c>
      <c r="BM10" s="415" t="s">
        <v>28</v>
      </c>
      <c r="BN10" s="179" t="s">
        <v>48</v>
      </c>
      <c r="BO10" s="181" t="s">
        <v>48</v>
      </c>
      <c r="BP10" s="461"/>
      <c r="BQ10" s="401"/>
      <c r="BR10" s="162" t="s">
        <v>28</v>
      </c>
      <c r="BS10" s="162" t="s">
        <v>28</v>
      </c>
      <c r="BT10" s="415" t="s">
        <v>28</v>
      </c>
      <c r="BU10" s="462"/>
      <c r="BV10" s="463"/>
      <c r="BW10" s="161" t="s">
        <v>28</v>
      </c>
      <c r="BX10" s="162" t="s">
        <v>28</v>
      </c>
      <c r="BY10" s="162" t="s">
        <v>28</v>
      </c>
      <c r="BZ10" s="162" t="s">
        <v>28</v>
      </c>
      <c r="CA10" s="562"/>
      <c r="CB10" s="179" t="s">
        <v>48</v>
      </c>
      <c r="CC10" s="181" t="s">
        <v>48</v>
      </c>
      <c r="CD10" s="461"/>
      <c r="CE10" s="470" t="s">
        <v>67</v>
      </c>
      <c r="CF10" s="470" t="s">
        <v>67</v>
      </c>
      <c r="CG10" s="470" t="s">
        <v>67</v>
      </c>
      <c r="CH10" s="471" t="s">
        <v>67</v>
      </c>
      <c r="CI10" s="428"/>
      <c r="CJ10" s="429"/>
      <c r="CK10" s="563">
        <f>COUNTIF($E10:$CJ10,"M")</f>
        <v>24</v>
      </c>
      <c r="CL10" s="564"/>
      <c r="CM10" s="565"/>
      <c r="CN10" s="566"/>
      <c r="CO10" s="566"/>
      <c r="CP10" s="567">
        <f>COUNTIF($E10:$CJ10,"S")</f>
        <v>12</v>
      </c>
      <c r="CQ10" s="568">
        <f>COUNTIF($E10:$CJ10,"X")</f>
        <v>8</v>
      </c>
      <c r="CR10" s="563">
        <f>COUNTIF($E10:$CJ10,"Mw")</f>
        <v>8</v>
      </c>
      <c r="CS10" s="569">
        <f>COUNTIF($E10:$CJ10,"Sw")</f>
        <v>4</v>
      </c>
      <c r="CT10" s="570"/>
      <c r="CU10" s="571"/>
      <c r="CW10" s="572"/>
    </row>
    <row r="11" spans="1:101" ht="18" x14ac:dyDescent="0.3">
      <c r="B11" s="191"/>
      <c r="C11" s="191"/>
      <c r="D11" s="573"/>
      <c r="E11" s="432">
        <v>7.5</v>
      </c>
      <c r="F11" s="434">
        <v>7.5</v>
      </c>
      <c r="G11" s="465"/>
      <c r="H11" s="574"/>
      <c r="I11" s="435">
        <v>7.5</v>
      </c>
      <c r="J11" s="334">
        <v>7.5</v>
      </c>
      <c r="K11" s="247">
        <v>7.5</v>
      </c>
      <c r="L11" s="418"/>
      <c r="M11" s="419"/>
      <c r="N11" s="420">
        <v>7.5</v>
      </c>
      <c r="O11" s="420">
        <v>7.5</v>
      </c>
      <c r="P11" s="421">
        <v>7.5</v>
      </c>
      <c r="Q11" s="422"/>
      <c r="R11" s="423"/>
      <c r="S11" s="445">
        <v>7.5</v>
      </c>
      <c r="T11" s="420">
        <v>7.5</v>
      </c>
      <c r="U11" s="434">
        <v>7.5</v>
      </c>
      <c r="V11" s="574"/>
      <c r="W11" s="465"/>
      <c r="X11" s="503">
        <v>7.5</v>
      </c>
      <c r="Y11" s="575">
        <v>7.5</v>
      </c>
      <c r="Z11" s="432">
        <v>7.5</v>
      </c>
      <c r="AA11" s="433"/>
      <c r="AB11" s="434">
        <v>7.5</v>
      </c>
      <c r="AC11" s="434">
        <v>7.5</v>
      </c>
      <c r="AD11" s="435">
        <v>7.5</v>
      </c>
      <c r="AE11" s="436"/>
      <c r="AF11" s="437"/>
      <c r="AG11" s="445">
        <v>7.5</v>
      </c>
      <c r="AH11" s="420">
        <v>7.5</v>
      </c>
      <c r="AI11" s="420">
        <v>7.5</v>
      </c>
      <c r="AJ11" s="420">
        <v>7.5</v>
      </c>
      <c r="AK11" s="576"/>
      <c r="AL11" s="503">
        <v>7.5</v>
      </c>
      <c r="AM11" s="575">
        <v>7.5</v>
      </c>
      <c r="AN11" s="445">
        <v>7.5</v>
      </c>
      <c r="AO11" s="420">
        <v>7.5</v>
      </c>
      <c r="AP11" s="446"/>
      <c r="AQ11" s="420">
        <v>7.5</v>
      </c>
      <c r="AR11" s="421">
        <v>7.5</v>
      </c>
      <c r="AS11" s="447"/>
      <c r="AT11" s="448"/>
      <c r="AU11" s="245">
        <v>7.5</v>
      </c>
      <c r="AV11" s="246">
        <v>7.5</v>
      </c>
      <c r="AW11" s="246">
        <v>7.5</v>
      </c>
      <c r="AX11" s="246">
        <v>7.5</v>
      </c>
      <c r="AY11" s="576"/>
      <c r="AZ11" s="125">
        <v>7.5</v>
      </c>
      <c r="BA11" s="126">
        <v>7.5</v>
      </c>
      <c r="BB11" s="456"/>
      <c r="BC11" s="434">
        <v>7.5</v>
      </c>
      <c r="BD11" s="434">
        <v>7.5</v>
      </c>
      <c r="BE11" s="434">
        <v>7.5</v>
      </c>
      <c r="BF11" s="435">
        <v>7.5</v>
      </c>
      <c r="BG11" s="457"/>
      <c r="BH11" s="458"/>
      <c r="BI11" s="445">
        <v>7.5</v>
      </c>
      <c r="BJ11" s="420">
        <v>7.5</v>
      </c>
      <c r="BK11" s="446"/>
      <c r="BL11" s="420">
        <v>7.5</v>
      </c>
      <c r="BM11" s="421">
        <v>7.5</v>
      </c>
      <c r="BN11" s="503">
        <v>7.5</v>
      </c>
      <c r="BO11" s="575">
        <v>7.5</v>
      </c>
      <c r="BP11" s="464"/>
      <c r="BQ11" s="465"/>
      <c r="BR11" s="420">
        <v>7.5</v>
      </c>
      <c r="BS11" s="420">
        <v>7.5</v>
      </c>
      <c r="BT11" s="421">
        <v>7.5</v>
      </c>
      <c r="BU11" s="466"/>
      <c r="BV11" s="467"/>
      <c r="BW11" s="445">
        <v>7.5</v>
      </c>
      <c r="BX11" s="420">
        <v>7.5</v>
      </c>
      <c r="BY11" s="420">
        <v>7.5</v>
      </c>
      <c r="BZ11" s="420">
        <v>7.5</v>
      </c>
      <c r="CA11" s="577"/>
      <c r="CB11" s="503">
        <v>7.5</v>
      </c>
      <c r="CC11" s="575">
        <v>7.5</v>
      </c>
      <c r="CD11" s="464"/>
      <c r="CE11" s="246">
        <v>7.5</v>
      </c>
      <c r="CF11" s="246">
        <v>7.5</v>
      </c>
      <c r="CG11" s="246">
        <v>7.5</v>
      </c>
      <c r="CH11" s="472">
        <v>7.5</v>
      </c>
      <c r="CI11" s="456"/>
      <c r="CJ11" s="473"/>
      <c r="CK11" s="578"/>
      <c r="CL11" s="579"/>
      <c r="CM11" s="580"/>
      <c r="CN11" s="581"/>
      <c r="CO11" s="581"/>
      <c r="CP11" s="582"/>
      <c r="CQ11" s="583"/>
      <c r="CR11" s="578"/>
      <c r="CS11" s="584"/>
      <c r="CT11" s="585"/>
      <c r="CU11" s="586">
        <f>SUM(E11:CJ11)</f>
        <v>420</v>
      </c>
      <c r="CV11" s="587">
        <f>35*12*D10</f>
        <v>420</v>
      </c>
      <c r="CW11" s="588">
        <f>CU11-CV11</f>
        <v>0</v>
      </c>
    </row>
    <row r="12" spans="1:101" ht="18" x14ac:dyDescent="0.3">
      <c r="B12" s="310">
        <v>2</v>
      </c>
      <c r="C12" s="310" t="s">
        <v>112</v>
      </c>
      <c r="D12" s="558">
        <v>1</v>
      </c>
      <c r="E12" s="461"/>
      <c r="F12" s="470" t="s">
        <v>67</v>
      </c>
      <c r="G12" s="470" t="s">
        <v>67</v>
      </c>
      <c r="H12" s="470" t="s">
        <v>67</v>
      </c>
      <c r="I12" s="471" t="s">
        <v>67</v>
      </c>
      <c r="J12" s="428"/>
      <c r="K12" s="429"/>
      <c r="L12" s="399" t="s">
        <v>40</v>
      </c>
      <c r="M12" s="400" t="s">
        <v>40</v>
      </c>
      <c r="N12" s="401"/>
      <c r="O12" s="402"/>
      <c r="P12" s="403" t="s">
        <v>40</v>
      </c>
      <c r="Q12" s="404" t="s">
        <v>50</v>
      </c>
      <c r="R12" s="405" t="s">
        <v>50</v>
      </c>
      <c r="S12" s="413"/>
      <c r="T12" s="414"/>
      <c r="U12" s="162" t="s">
        <v>28</v>
      </c>
      <c r="V12" s="162" t="s">
        <v>28</v>
      </c>
      <c r="W12" s="415" t="s">
        <v>28</v>
      </c>
      <c r="X12" s="416"/>
      <c r="Y12" s="417"/>
      <c r="Z12" s="161" t="s">
        <v>28</v>
      </c>
      <c r="AA12" s="162" t="s">
        <v>28</v>
      </c>
      <c r="AB12" s="400" t="s">
        <v>40</v>
      </c>
      <c r="AC12" s="402"/>
      <c r="AD12" s="401"/>
      <c r="AE12" s="179" t="s">
        <v>48</v>
      </c>
      <c r="AF12" s="181" t="s">
        <v>48</v>
      </c>
      <c r="AG12" s="399" t="s">
        <v>40</v>
      </c>
      <c r="AH12" s="427"/>
      <c r="AI12" s="400" t="s">
        <v>40</v>
      </c>
      <c r="AJ12" s="400" t="s">
        <v>40</v>
      </c>
      <c r="AK12" s="403" t="s">
        <v>40</v>
      </c>
      <c r="AL12" s="428"/>
      <c r="AM12" s="429"/>
      <c r="AN12" s="161" t="s">
        <v>28</v>
      </c>
      <c r="AO12" s="162" t="s">
        <v>28</v>
      </c>
      <c r="AP12" s="162" t="s">
        <v>28</v>
      </c>
      <c r="AQ12" s="162" t="s">
        <v>28</v>
      </c>
      <c r="AR12" s="559"/>
      <c r="AS12" s="179" t="s">
        <v>48</v>
      </c>
      <c r="AT12" s="181" t="s">
        <v>48</v>
      </c>
      <c r="AU12" s="161" t="s">
        <v>28</v>
      </c>
      <c r="AV12" s="162" t="s">
        <v>28</v>
      </c>
      <c r="AW12" s="442"/>
      <c r="AX12" s="162" t="s">
        <v>28</v>
      </c>
      <c r="AY12" s="415" t="s">
        <v>28</v>
      </c>
      <c r="AZ12" s="443"/>
      <c r="BA12" s="444"/>
      <c r="BB12" s="560" t="s">
        <v>67</v>
      </c>
      <c r="BC12" s="470" t="s">
        <v>67</v>
      </c>
      <c r="BD12" s="470" t="s">
        <v>67</v>
      </c>
      <c r="BE12" s="470" t="s">
        <v>67</v>
      </c>
      <c r="BF12" s="559"/>
      <c r="BG12" s="131" t="s">
        <v>50</v>
      </c>
      <c r="BH12" s="132" t="s">
        <v>50</v>
      </c>
      <c r="BI12" s="453"/>
      <c r="BJ12" s="400" t="s">
        <v>40</v>
      </c>
      <c r="BK12" s="400" t="s">
        <v>40</v>
      </c>
      <c r="BL12" s="400" t="s">
        <v>40</v>
      </c>
      <c r="BM12" s="403" t="s">
        <v>40</v>
      </c>
      <c r="BN12" s="454"/>
      <c r="BO12" s="455"/>
      <c r="BP12" s="161" t="s">
        <v>28</v>
      </c>
      <c r="BQ12" s="162" t="s">
        <v>28</v>
      </c>
      <c r="BR12" s="561"/>
      <c r="BS12" s="162" t="s">
        <v>28</v>
      </c>
      <c r="BT12" s="415" t="s">
        <v>28</v>
      </c>
      <c r="BU12" s="179" t="s">
        <v>48</v>
      </c>
      <c r="BV12" s="181" t="s">
        <v>48</v>
      </c>
      <c r="BW12" s="461"/>
      <c r="BX12" s="401"/>
      <c r="BY12" s="162" t="s">
        <v>28</v>
      </c>
      <c r="BZ12" s="162" t="s">
        <v>28</v>
      </c>
      <c r="CA12" s="415" t="s">
        <v>28</v>
      </c>
      <c r="CB12" s="462"/>
      <c r="CC12" s="463"/>
      <c r="CD12" s="161" t="s">
        <v>28</v>
      </c>
      <c r="CE12" s="162" t="s">
        <v>28</v>
      </c>
      <c r="CF12" s="162" t="s">
        <v>28</v>
      </c>
      <c r="CG12" s="162" t="s">
        <v>28</v>
      </c>
      <c r="CH12" s="562"/>
      <c r="CI12" s="179" t="s">
        <v>48</v>
      </c>
      <c r="CJ12" s="181" t="s">
        <v>48</v>
      </c>
      <c r="CK12" s="589">
        <f>COUNTIF($E12:$CJ12,"M")</f>
        <v>24</v>
      </c>
      <c r="CL12" s="590"/>
      <c r="CM12" s="591"/>
      <c r="CN12" s="592"/>
      <c r="CO12" s="592"/>
      <c r="CP12" s="593">
        <f>COUNTIF($E12:$CJ12,"S")</f>
        <v>12</v>
      </c>
      <c r="CQ12" s="594">
        <f>COUNTIF($E12:$CJ12,"X")</f>
        <v>8</v>
      </c>
      <c r="CR12" s="589">
        <f>COUNTIF($E12:$CJ12,"Mw")</f>
        <v>8</v>
      </c>
      <c r="CS12" s="595">
        <f>COUNTIF($E12:$CJ12,"Sw")</f>
        <v>4</v>
      </c>
      <c r="CT12" s="596"/>
      <c r="CU12" s="597"/>
      <c r="CV12" s="598"/>
      <c r="CW12" s="599"/>
    </row>
    <row r="13" spans="1:101" ht="18" x14ac:dyDescent="0.3">
      <c r="B13" s="600"/>
      <c r="C13" s="600"/>
      <c r="D13" s="601"/>
      <c r="E13" s="464"/>
      <c r="F13" s="246">
        <v>7.5</v>
      </c>
      <c r="G13" s="246">
        <v>7.5</v>
      </c>
      <c r="H13" s="246">
        <v>7.5</v>
      </c>
      <c r="I13" s="472">
        <v>7.5</v>
      </c>
      <c r="J13" s="456"/>
      <c r="K13" s="473"/>
      <c r="L13" s="432">
        <v>7.5</v>
      </c>
      <c r="M13" s="434">
        <v>7.5</v>
      </c>
      <c r="N13" s="465"/>
      <c r="O13" s="574"/>
      <c r="P13" s="435">
        <v>7.5</v>
      </c>
      <c r="Q13" s="334">
        <v>7.5</v>
      </c>
      <c r="R13" s="247">
        <v>7.5</v>
      </c>
      <c r="S13" s="418"/>
      <c r="T13" s="419"/>
      <c r="U13" s="420">
        <v>7.5</v>
      </c>
      <c r="V13" s="420">
        <v>7.5</v>
      </c>
      <c r="W13" s="421">
        <v>7.5</v>
      </c>
      <c r="X13" s="422"/>
      <c r="Y13" s="423"/>
      <c r="Z13" s="445">
        <v>7.5</v>
      </c>
      <c r="AA13" s="420">
        <v>7.5</v>
      </c>
      <c r="AB13" s="434">
        <v>7.5</v>
      </c>
      <c r="AC13" s="574"/>
      <c r="AD13" s="465"/>
      <c r="AE13" s="503">
        <v>7.5</v>
      </c>
      <c r="AF13" s="575">
        <v>7.5</v>
      </c>
      <c r="AG13" s="432">
        <v>7.5</v>
      </c>
      <c r="AH13" s="433"/>
      <c r="AI13" s="434">
        <v>7.5</v>
      </c>
      <c r="AJ13" s="434">
        <v>7.5</v>
      </c>
      <c r="AK13" s="435">
        <v>7.5</v>
      </c>
      <c r="AL13" s="436"/>
      <c r="AM13" s="437"/>
      <c r="AN13" s="445">
        <v>7.5</v>
      </c>
      <c r="AO13" s="420">
        <v>7.5</v>
      </c>
      <c r="AP13" s="420">
        <v>7.5</v>
      </c>
      <c r="AQ13" s="420">
        <v>7.5</v>
      </c>
      <c r="AR13" s="576"/>
      <c r="AS13" s="503">
        <v>7.5</v>
      </c>
      <c r="AT13" s="575">
        <v>7.5</v>
      </c>
      <c r="AU13" s="445">
        <v>7.5</v>
      </c>
      <c r="AV13" s="420">
        <v>7.5</v>
      </c>
      <c r="AW13" s="446"/>
      <c r="AX13" s="420">
        <v>7.5</v>
      </c>
      <c r="AY13" s="421">
        <v>7.5</v>
      </c>
      <c r="AZ13" s="447"/>
      <c r="BA13" s="448"/>
      <c r="BB13" s="245">
        <v>7.5</v>
      </c>
      <c r="BC13" s="246">
        <v>7.5</v>
      </c>
      <c r="BD13" s="246">
        <v>7.5</v>
      </c>
      <c r="BE13" s="246">
        <v>7.5</v>
      </c>
      <c r="BF13" s="576"/>
      <c r="BG13" s="125">
        <v>7.5</v>
      </c>
      <c r="BH13" s="126">
        <v>7.5</v>
      </c>
      <c r="BI13" s="456"/>
      <c r="BJ13" s="434">
        <v>7.5</v>
      </c>
      <c r="BK13" s="434">
        <v>7.5</v>
      </c>
      <c r="BL13" s="434">
        <v>7.5</v>
      </c>
      <c r="BM13" s="435">
        <v>7.5</v>
      </c>
      <c r="BN13" s="457"/>
      <c r="BO13" s="458"/>
      <c r="BP13" s="445">
        <v>7.5</v>
      </c>
      <c r="BQ13" s="420">
        <v>7.5</v>
      </c>
      <c r="BR13" s="446"/>
      <c r="BS13" s="420">
        <v>7.5</v>
      </c>
      <c r="BT13" s="421">
        <v>7.5</v>
      </c>
      <c r="BU13" s="503">
        <v>7.5</v>
      </c>
      <c r="BV13" s="575">
        <v>7.5</v>
      </c>
      <c r="BW13" s="464"/>
      <c r="BX13" s="465"/>
      <c r="BY13" s="420">
        <v>7.5</v>
      </c>
      <c r="BZ13" s="420">
        <v>7.5</v>
      </c>
      <c r="CA13" s="421">
        <v>7.5</v>
      </c>
      <c r="CB13" s="466"/>
      <c r="CC13" s="467"/>
      <c r="CD13" s="445">
        <v>7.5</v>
      </c>
      <c r="CE13" s="420">
        <v>7.5</v>
      </c>
      <c r="CF13" s="420">
        <v>7.5</v>
      </c>
      <c r="CG13" s="420">
        <v>7.5</v>
      </c>
      <c r="CH13" s="577"/>
      <c r="CI13" s="503">
        <v>7.5</v>
      </c>
      <c r="CJ13" s="575">
        <v>7.5</v>
      </c>
      <c r="CK13" s="578"/>
      <c r="CL13" s="579"/>
      <c r="CM13" s="580"/>
      <c r="CN13" s="581"/>
      <c r="CO13" s="581"/>
      <c r="CP13" s="582"/>
      <c r="CQ13" s="583"/>
      <c r="CR13" s="578"/>
      <c r="CS13" s="584"/>
      <c r="CT13" s="585"/>
      <c r="CU13" s="602">
        <f>SUM(E13:CJ13)</f>
        <v>420</v>
      </c>
      <c r="CV13" s="603">
        <f>35*12*D12</f>
        <v>420</v>
      </c>
      <c r="CW13" s="604">
        <f>CU13-CV13</f>
        <v>0</v>
      </c>
    </row>
    <row r="14" spans="1:101" ht="18" x14ac:dyDescent="0.3">
      <c r="B14" s="310">
        <v>3</v>
      </c>
      <c r="C14" s="310" t="s">
        <v>113</v>
      </c>
      <c r="D14" s="558">
        <v>1</v>
      </c>
      <c r="E14" s="161" t="s">
        <v>28</v>
      </c>
      <c r="F14" s="162" t="s">
        <v>28</v>
      </c>
      <c r="G14" s="162" t="s">
        <v>28</v>
      </c>
      <c r="H14" s="162" t="s">
        <v>28</v>
      </c>
      <c r="I14" s="562"/>
      <c r="J14" s="179" t="s">
        <v>48</v>
      </c>
      <c r="K14" s="181" t="s">
        <v>48</v>
      </c>
      <c r="L14" s="461"/>
      <c r="M14" s="470" t="s">
        <v>67</v>
      </c>
      <c r="N14" s="470" t="s">
        <v>67</v>
      </c>
      <c r="O14" s="470" t="s">
        <v>67</v>
      </c>
      <c r="P14" s="471" t="s">
        <v>67</v>
      </c>
      <c r="Q14" s="428"/>
      <c r="R14" s="429"/>
      <c r="S14" s="399" t="s">
        <v>40</v>
      </c>
      <c r="T14" s="400" t="s">
        <v>40</v>
      </c>
      <c r="U14" s="401"/>
      <c r="V14" s="402"/>
      <c r="W14" s="403" t="s">
        <v>40</v>
      </c>
      <c r="X14" s="404" t="s">
        <v>50</v>
      </c>
      <c r="Y14" s="405" t="s">
        <v>50</v>
      </c>
      <c r="Z14" s="413"/>
      <c r="AA14" s="414"/>
      <c r="AB14" s="162" t="s">
        <v>28</v>
      </c>
      <c r="AC14" s="162" t="s">
        <v>28</v>
      </c>
      <c r="AD14" s="415" t="s">
        <v>28</v>
      </c>
      <c r="AE14" s="416"/>
      <c r="AF14" s="417"/>
      <c r="AG14" s="161" t="s">
        <v>28</v>
      </c>
      <c r="AH14" s="162" t="s">
        <v>28</v>
      </c>
      <c r="AI14" s="400" t="s">
        <v>40</v>
      </c>
      <c r="AJ14" s="402"/>
      <c r="AK14" s="401"/>
      <c r="AL14" s="179" t="s">
        <v>48</v>
      </c>
      <c r="AM14" s="181" t="s">
        <v>48</v>
      </c>
      <c r="AN14" s="399" t="s">
        <v>40</v>
      </c>
      <c r="AO14" s="427"/>
      <c r="AP14" s="400" t="s">
        <v>40</v>
      </c>
      <c r="AQ14" s="400" t="s">
        <v>40</v>
      </c>
      <c r="AR14" s="403" t="s">
        <v>40</v>
      </c>
      <c r="AS14" s="428"/>
      <c r="AT14" s="429"/>
      <c r="AU14" s="161" t="s">
        <v>28</v>
      </c>
      <c r="AV14" s="162" t="s">
        <v>28</v>
      </c>
      <c r="AW14" s="162" t="s">
        <v>28</v>
      </c>
      <c r="AX14" s="162" t="s">
        <v>28</v>
      </c>
      <c r="AY14" s="559"/>
      <c r="AZ14" s="179" t="s">
        <v>48</v>
      </c>
      <c r="BA14" s="181" t="s">
        <v>48</v>
      </c>
      <c r="BB14" s="161" t="s">
        <v>28</v>
      </c>
      <c r="BC14" s="162" t="s">
        <v>28</v>
      </c>
      <c r="BD14" s="442"/>
      <c r="BE14" s="162" t="s">
        <v>28</v>
      </c>
      <c r="BF14" s="415" t="s">
        <v>28</v>
      </c>
      <c r="BG14" s="443"/>
      <c r="BH14" s="444"/>
      <c r="BI14" s="560" t="s">
        <v>67</v>
      </c>
      <c r="BJ14" s="470" t="s">
        <v>67</v>
      </c>
      <c r="BK14" s="470" t="s">
        <v>67</v>
      </c>
      <c r="BL14" s="470" t="s">
        <v>67</v>
      </c>
      <c r="BM14" s="559"/>
      <c r="BN14" s="131" t="s">
        <v>50</v>
      </c>
      <c r="BO14" s="132" t="s">
        <v>50</v>
      </c>
      <c r="BP14" s="453"/>
      <c r="BQ14" s="400" t="s">
        <v>40</v>
      </c>
      <c r="BR14" s="400" t="s">
        <v>40</v>
      </c>
      <c r="BS14" s="400" t="s">
        <v>40</v>
      </c>
      <c r="BT14" s="403" t="s">
        <v>40</v>
      </c>
      <c r="BU14" s="454"/>
      <c r="BV14" s="455"/>
      <c r="BW14" s="161" t="s">
        <v>28</v>
      </c>
      <c r="BX14" s="162" t="s">
        <v>28</v>
      </c>
      <c r="BY14" s="561"/>
      <c r="BZ14" s="162" t="s">
        <v>28</v>
      </c>
      <c r="CA14" s="415" t="s">
        <v>28</v>
      </c>
      <c r="CB14" s="179" t="s">
        <v>48</v>
      </c>
      <c r="CC14" s="181" t="s">
        <v>48</v>
      </c>
      <c r="CD14" s="461"/>
      <c r="CE14" s="401"/>
      <c r="CF14" s="162" t="s">
        <v>28</v>
      </c>
      <c r="CG14" s="162" t="s">
        <v>28</v>
      </c>
      <c r="CH14" s="415" t="s">
        <v>28</v>
      </c>
      <c r="CI14" s="462"/>
      <c r="CJ14" s="463"/>
      <c r="CK14" s="589">
        <f>COUNTIF($E14:$CJ14,"M")</f>
        <v>24</v>
      </c>
      <c r="CL14" s="590"/>
      <c r="CM14" s="591"/>
      <c r="CN14" s="592"/>
      <c r="CO14" s="592"/>
      <c r="CP14" s="593">
        <f>COUNTIF($E14:$CJ14,"S")</f>
        <v>12</v>
      </c>
      <c r="CQ14" s="594">
        <f>COUNTIF($E14:$CJ14,"X")</f>
        <v>8</v>
      </c>
      <c r="CR14" s="589">
        <f>COUNTIF($E14:$CJ14,"Mw")</f>
        <v>8</v>
      </c>
      <c r="CS14" s="595">
        <f>COUNTIF($E14:$CJ14,"Sw")</f>
        <v>4</v>
      </c>
      <c r="CT14" s="596"/>
      <c r="CU14" s="597"/>
      <c r="CV14" s="598"/>
      <c r="CW14" s="599"/>
    </row>
    <row r="15" spans="1:101" ht="18" x14ac:dyDescent="0.3">
      <c r="B15" s="600"/>
      <c r="C15" s="600"/>
      <c r="D15" s="601"/>
      <c r="E15" s="445">
        <v>7.5</v>
      </c>
      <c r="F15" s="420">
        <v>7.5</v>
      </c>
      <c r="G15" s="420">
        <v>7.5</v>
      </c>
      <c r="H15" s="420">
        <v>7.5</v>
      </c>
      <c r="I15" s="577"/>
      <c r="J15" s="503">
        <v>7.5</v>
      </c>
      <c r="K15" s="575">
        <v>7.5</v>
      </c>
      <c r="L15" s="464"/>
      <c r="M15" s="246">
        <v>7.5</v>
      </c>
      <c r="N15" s="246">
        <v>7.5</v>
      </c>
      <c r="O15" s="246">
        <v>7.5</v>
      </c>
      <c r="P15" s="472">
        <v>7.5</v>
      </c>
      <c r="Q15" s="456"/>
      <c r="R15" s="473"/>
      <c r="S15" s="432">
        <v>7.5</v>
      </c>
      <c r="T15" s="434">
        <v>7.5</v>
      </c>
      <c r="U15" s="465"/>
      <c r="V15" s="574"/>
      <c r="W15" s="435">
        <v>7.5</v>
      </c>
      <c r="X15" s="334">
        <v>7.5</v>
      </c>
      <c r="Y15" s="247">
        <v>7.5</v>
      </c>
      <c r="Z15" s="418"/>
      <c r="AA15" s="419"/>
      <c r="AB15" s="420">
        <v>7.5</v>
      </c>
      <c r="AC15" s="420">
        <v>7.5</v>
      </c>
      <c r="AD15" s="421">
        <v>7.5</v>
      </c>
      <c r="AE15" s="422"/>
      <c r="AF15" s="423"/>
      <c r="AG15" s="445">
        <v>7.5</v>
      </c>
      <c r="AH15" s="420">
        <v>7.5</v>
      </c>
      <c r="AI15" s="434">
        <v>7.5</v>
      </c>
      <c r="AJ15" s="574"/>
      <c r="AK15" s="465"/>
      <c r="AL15" s="503">
        <v>7.5</v>
      </c>
      <c r="AM15" s="575">
        <v>7.5</v>
      </c>
      <c r="AN15" s="432">
        <v>7.5</v>
      </c>
      <c r="AO15" s="433"/>
      <c r="AP15" s="434">
        <v>7.5</v>
      </c>
      <c r="AQ15" s="434">
        <v>7.5</v>
      </c>
      <c r="AR15" s="435">
        <v>7.5</v>
      </c>
      <c r="AS15" s="436"/>
      <c r="AT15" s="437"/>
      <c r="AU15" s="445">
        <v>7.5</v>
      </c>
      <c r="AV15" s="420">
        <v>7.5</v>
      </c>
      <c r="AW15" s="420">
        <v>7.5</v>
      </c>
      <c r="AX15" s="420">
        <v>7.5</v>
      </c>
      <c r="AY15" s="576"/>
      <c r="AZ15" s="503">
        <v>7.5</v>
      </c>
      <c r="BA15" s="575">
        <v>7.5</v>
      </c>
      <c r="BB15" s="445">
        <v>7.5</v>
      </c>
      <c r="BC15" s="420">
        <v>7.5</v>
      </c>
      <c r="BD15" s="446"/>
      <c r="BE15" s="420">
        <v>7.5</v>
      </c>
      <c r="BF15" s="421">
        <v>7.5</v>
      </c>
      <c r="BG15" s="447"/>
      <c r="BH15" s="448"/>
      <c r="BI15" s="245">
        <v>7.5</v>
      </c>
      <c r="BJ15" s="246">
        <v>7.5</v>
      </c>
      <c r="BK15" s="246">
        <v>7.5</v>
      </c>
      <c r="BL15" s="246">
        <v>7.5</v>
      </c>
      <c r="BM15" s="576"/>
      <c r="BN15" s="125">
        <v>7.5</v>
      </c>
      <c r="BO15" s="126">
        <v>7.5</v>
      </c>
      <c r="BP15" s="456"/>
      <c r="BQ15" s="434">
        <v>7.5</v>
      </c>
      <c r="BR15" s="434">
        <v>7.5</v>
      </c>
      <c r="BS15" s="434">
        <v>7.5</v>
      </c>
      <c r="BT15" s="435">
        <v>7.5</v>
      </c>
      <c r="BU15" s="457"/>
      <c r="BV15" s="458"/>
      <c r="BW15" s="445">
        <v>7.5</v>
      </c>
      <c r="BX15" s="420">
        <v>7.5</v>
      </c>
      <c r="BY15" s="446"/>
      <c r="BZ15" s="420">
        <v>7.5</v>
      </c>
      <c r="CA15" s="421">
        <v>7.5</v>
      </c>
      <c r="CB15" s="503">
        <v>7.5</v>
      </c>
      <c r="CC15" s="575">
        <v>7.5</v>
      </c>
      <c r="CD15" s="464"/>
      <c r="CE15" s="465"/>
      <c r="CF15" s="420">
        <v>7.5</v>
      </c>
      <c r="CG15" s="420">
        <v>7.5</v>
      </c>
      <c r="CH15" s="421">
        <v>7.5</v>
      </c>
      <c r="CI15" s="466"/>
      <c r="CJ15" s="467"/>
      <c r="CK15" s="578"/>
      <c r="CL15" s="579"/>
      <c r="CM15" s="580"/>
      <c r="CN15" s="581"/>
      <c r="CO15" s="581"/>
      <c r="CP15" s="582"/>
      <c r="CQ15" s="583"/>
      <c r="CR15" s="578"/>
      <c r="CS15" s="584"/>
      <c r="CT15" s="585"/>
      <c r="CU15" s="602">
        <f>SUM(E15:CJ15)</f>
        <v>420</v>
      </c>
      <c r="CV15" s="603">
        <f>35*12*D14</f>
        <v>420</v>
      </c>
      <c r="CW15" s="604">
        <f>CU15-CV15</f>
        <v>0</v>
      </c>
    </row>
    <row r="16" spans="1:101" ht="18" x14ac:dyDescent="0.3">
      <c r="B16" s="310">
        <v>4</v>
      </c>
      <c r="C16" s="310" t="s">
        <v>107</v>
      </c>
      <c r="D16" s="558">
        <v>1</v>
      </c>
      <c r="E16" s="461"/>
      <c r="F16" s="401"/>
      <c r="G16" s="162" t="s">
        <v>28</v>
      </c>
      <c r="H16" s="162" t="s">
        <v>28</v>
      </c>
      <c r="I16" s="415" t="s">
        <v>28</v>
      </c>
      <c r="J16" s="462"/>
      <c r="K16" s="463"/>
      <c r="L16" s="161" t="s">
        <v>28</v>
      </c>
      <c r="M16" s="162" t="s">
        <v>28</v>
      </c>
      <c r="N16" s="162" t="s">
        <v>28</v>
      </c>
      <c r="O16" s="162" t="s">
        <v>28</v>
      </c>
      <c r="P16" s="562"/>
      <c r="Q16" s="179" t="s">
        <v>48</v>
      </c>
      <c r="R16" s="181" t="s">
        <v>48</v>
      </c>
      <c r="S16" s="461"/>
      <c r="T16" s="470" t="s">
        <v>67</v>
      </c>
      <c r="U16" s="470" t="s">
        <v>67</v>
      </c>
      <c r="V16" s="470" t="s">
        <v>67</v>
      </c>
      <c r="W16" s="471" t="s">
        <v>67</v>
      </c>
      <c r="X16" s="428"/>
      <c r="Y16" s="429"/>
      <c r="Z16" s="399" t="s">
        <v>40</v>
      </c>
      <c r="AA16" s="400" t="s">
        <v>40</v>
      </c>
      <c r="AB16" s="401"/>
      <c r="AC16" s="402"/>
      <c r="AD16" s="403" t="s">
        <v>40</v>
      </c>
      <c r="AE16" s="404" t="s">
        <v>50</v>
      </c>
      <c r="AF16" s="405" t="s">
        <v>50</v>
      </c>
      <c r="AG16" s="413"/>
      <c r="AH16" s="414"/>
      <c r="AI16" s="162" t="s">
        <v>28</v>
      </c>
      <c r="AJ16" s="162" t="s">
        <v>28</v>
      </c>
      <c r="AK16" s="415" t="s">
        <v>28</v>
      </c>
      <c r="AL16" s="416"/>
      <c r="AM16" s="417"/>
      <c r="AN16" s="161" t="s">
        <v>28</v>
      </c>
      <c r="AO16" s="162" t="s">
        <v>28</v>
      </c>
      <c r="AP16" s="400" t="s">
        <v>40</v>
      </c>
      <c r="AQ16" s="402"/>
      <c r="AR16" s="401"/>
      <c r="AS16" s="179" t="s">
        <v>48</v>
      </c>
      <c r="AT16" s="181" t="s">
        <v>48</v>
      </c>
      <c r="AU16" s="399" t="s">
        <v>40</v>
      </c>
      <c r="AV16" s="427"/>
      <c r="AW16" s="400" t="s">
        <v>40</v>
      </c>
      <c r="AX16" s="400" t="s">
        <v>40</v>
      </c>
      <c r="AY16" s="403" t="s">
        <v>40</v>
      </c>
      <c r="AZ16" s="428"/>
      <c r="BA16" s="429"/>
      <c r="BB16" s="161" t="s">
        <v>28</v>
      </c>
      <c r="BC16" s="162" t="s">
        <v>28</v>
      </c>
      <c r="BD16" s="162" t="s">
        <v>28</v>
      </c>
      <c r="BE16" s="162" t="s">
        <v>28</v>
      </c>
      <c r="BF16" s="559"/>
      <c r="BG16" s="179" t="s">
        <v>48</v>
      </c>
      <c r="BH16" s="181" t="s">
        <v>48</v>
      </c>
      <c r="BI16" s="161" t="s">
        <v>28</v>
      </c>
      <c r="BJ16" s="162" t="s">
        <v>28</v>
      </c>
      <c r="BK16" s="442"/>
      <c r="BL16" s="162" t="s">
        <v>28</v>
      </c>
      <c r="BM16" s="415" t="s">
        <v>28</v>
      </c>
      <c r="BN16" s="443"/>
      <c r="BO16" s="444"/>
      <c r="BP16" s="560" t="s">
        <v>67</v>
      </c>
      <c r="BQ16" s="470" t="s">
        <v>67</v>
      </c>
      <c r="BR16" s="470" t="s">
        <v>67</v>
      </c>
      <c r="BS16" s="470" t="s">
        <v>67</v>
      </c>
      <c r="BT16" s="559"/>
      <c r="BU16" s="131" t="s">
        <v>50</v>
      </c>
      <c r="BV16" s="132" t="s">
        <v>50</v>
      </c>
      <c r="BW16" s="453"/>
      <c r="BX16" s="400" t="s">
        <v>40</v>
      </c>
      <c r="BY16" s="400" t="s">
        <v>40</v>
      </c>
      <c r="BZ16" s="400" t="s">
        <v>40</v>
      </c>
      <c r="CA16" s="403" t="s">
        <v>40</v>
      </c>
      <c r="CB16" s="454"/>
      <c r="CC16" s="455"/>
      <c r="CD16" s="161" t="s">
        <v>28</v>
      </c>
      <c r="CE16" s="162" t="s">
        <v>28</v>
      </c>
      <c r="CF16" s="561"/>
      <c r="CG16" s="162" t="s">
        <v>28</v>
      </c>
      <c r="CH16" s="415" t="s">
        <v>28</v>
      </c>
      <c r="CI16" s="179" t="s">
        <v>48</v>
      </c>
      <c r="CJ16" s="181" t="s">
        <v>48</v>
      </c>
      <c r="CK16" s="589">
        <f>COUNTIF($E16:$CJ16,"M")</f>
        <v>24</v>
      </c>
      <c r="CL16" s="590"/>
      <c r="CM16" s="591"/>
      <c r="CN16" s="592"/>
      <c r="CO16" s="592"/>
      <c r="CP16" s="593">
        <f>COUNTIF($E16:$CJ16,"S")</f>
        <v>12</v>
      </c>
      <c r="CQ16" s="594">
        <f>COUNTIF($E16:$CJ16,"X")</f>
        <v>8</v>
      </c>
      <c r="CR16" s="589">
        <f>COUNTIF($E16:$CJ16,"Mw")</f>
        <v>8</v>
      </c>
      <c r="CS16" s="595">
        <f>COUNTIF($E16:$CJ16,"Sw")</f>
        <v>4</v>
      </c>
      <c r="CT16" s="596"/>
      <c r="CU16" s="597"/>
      <c r="CV16" s="598"/>
      <c r="CW16" s="599"/>
    </row>
    <row r="17" spans="2:101" ht="18" x14ac:dyDescent="0.3">
      <c r="B17" s="600"/>
      <c r="C17" s="600"/>
      <c r="D17" s="601"/>
      <c r="E17" s="464"/>
      <c r="F17" s="465"/>
      <c r="G17" s="420">
        <v>7.5</v>
      </c>
      <c r="H17" s="420">
        <v>7.5</v>
      </c>
      <c r="I17" s="421">
        <v>7.5</v>
      </c>
      <c r="J17" s="466"/>
      <c r="K17" s="467"/>
      <c r="L17" s="445">
        <v>7.5</v>
      </c>
      <c r="M17" s="420">
        <v>7.5</v>
      </c>
      <c r="N17" s="420">
        <v>7.5</v>
      </c>
      <c r="O17" s="420">
        <v>7.5</v>
      </c>
      <c r="P17" s="577"/>
      <c r="Q17" s="503">
        <v>7.5</v>
      </c>
      <c r="R17" s="575">
        <v>7.5</v>
      </c>
      <c r="S17" s="464"/>
      <c r="T17" s="246">
        <v>7.5</v>
      </c>
      <c r="U17" s="246">
        <v>7.5</v>
      </c>
      <c r="V17" s="246">
        <v>7.5</v>
      </c>
      <c r="W17" s="472">
        <v>7.5</v>
      </c>
      <c r="X17" s="456"/>
      <c r="Y17" s="473"/>
      <c r="Z17" s="432">
        <v>7.5</v>
      </c>
      <c r="AA17" s="434">
        <v>7.5</v>
      </c>
      <c r="AB17" s="465"/>
      <c r="AC17" s="574"/>
      <c r="AD17" s="435">
        <v>7.5</v>
      </c>
      <c r="AE17" s="334">
        <v>7.5</v>
      </c>
      <c r="AF17" s="247">
        <v>7.5</v>
      </c>
      <c r="AG17" s="418"/>
      <c r="AH17" s="419"/>
      <c r="AI17" s="420">
        <v>7.5</v>
      </c>
      <c r="AJ17" s="420">
        <v>7.5</v>
      </c>
      <c r="AK17" s="421">
        <v>7.5</v>
      </c>
      <c r="AL17" s="422"/>
      <c r="AM17" s="423"/>
      <c r="AN17" s="445">
        <v>7.5</v>
      </c>
      <c r="AO17" s="420">
        <v>7.5</v>
      </c>
      <c r="AP17" s="434">
        <v>7.5</v>
      </c>
      <c r="AQ17" s="574"/>
      <c r="AR17" s="465"/>
      <c r="AS17" s="503">
        <v>7.5</v>
      </c>
      <c r="AT17" s="575">
        <v>7.5</v>
      </c>
      <c r="AU17" s="432">
        <v>7.5</v>
      </c>
      <c r="AV17" s="433"/>
      <c r="AW17" s="434">
        <v>7.5</v>
      </c>
      <c r="AX17" s="434">
        <v>7.5</v>
      </c>
      <c r="AY17" s="435">
        <v>7.5</v>
      </c>
      <c r="AZ17" s="436"/>
      <c r="BA17" s="437"/>
      <c r="BB17" s="445">
        <v>7.5</v>
      </c>
      <c r="BC17" s="420">
        <v>7.5</v>
      </c>
      <c r="BD17" s="420">
        <v>7.5</v>
      </c>
      <c r="BE17" s="420">
        <v>7.5</v>
      </c>
      <c r="BF17" s="576"/>
      <c r="BG17" s="503">
        <v>7.5</v>
      </c>
      <c r="BH17" s="575">
        <v>7.5</v>
      </c>
      <c r="BI17" s="445">
        <v>7.5</v>
      </c>
      <c r="BJ17" s="420">
        <v>7.5</v>
      </c>
      <c r="BK17" s="446"/>
      <c r="BL17" s="420">
        <v>7.5</v>
      </c>
      <c r="BM17" s="421">
        <v>7.5</v>
      </c>
      <c r="BN17" s="447"/>
      <c r="BO17" s="448"/>
      <c r="BP17" s="245">
        <v>7.5</v>
      </c>
      <c r="BQ17" s="246">
        <v>7.5</v>
      </c>
      <c r="BR17" s="246">
        <v>7.5</v>
      </c>
      <c r="BS17" s="246">
        <v>7.5</v>
      </c>
      <c r="BT17" s="576"/>
      <c r="BU17" s="125">
        <v>7.5</v>
      </c>
      <c r="BV17" s="126">
        <v>7.5</v>
      </c>
      <c r="BW17" s="456"/>
      <c r="BX17" s="434">
        <v>7.5</v>
      </c>
      <c r="BY17" s="434">
        <v>7.5</v>
      </c>
      <c r="BZ17" s="434">
        <v>7.5</v>
      </c>
      <c r="CA17" s="435">
        <v>7.5</v>
      </c>
      <c r="CB17" s="457"/>
      <c r="CC17" s="458"/>
      <c r="CD17" s="445">
        <v>7.5</v>
      </c>
      <c r="CE17" s="420">
        <v>7.5</v>
      </c>
      <c r="CF17" s="446"/>
      <c r="CG17" s="420">
        <v>7.5</v>
      </c>
      <c r="CH17" s="421">
        <v>7.5</v>
      </c>
      <c r="CI17" s="503">
        <v>7.5</v>
      </c>
      <c r="CJ17" s="575">
        <v>7.5</v>
      </c>
      <c r="CK17" s="578"/>
      <c r="CL17" s="579"/>
      <c r="CM17" s="580"/>
      <c r="CN17" s="581"/>
      <c r="CO17" s="581"/>
      <c r="CP17" s="582"/>
      <c r="CQ17" s="583"/>
      <c r="CR17" s="578"/>
      <c r="CS17" s="584"/>
      <c r="CT17" s="585"/>
      <c r="CU17" s="602">
        <f>SUM(E17:CJ17)</f>
        <v>420</v>
      </c>
      <c r="CV17" s="603">
        <f>35*12*D16</f>
        <v>420</v>
      </c>
      <c r="CW17" s="604">
        <f>CU17-CV17</f>
        <v>0</v>
      </c>
    </row>
    <row r="18" spans="2:101" ht="18" x14ac:dyDescent="0.3">
      <c r="B18" s="310">
        <v>5</v>
      </c>
      <c r="C18" s="310" t="s">
        <v>114</v>
      </c>
      <c r="D18" s="558">
        <v>1</v>
      </c>
      <c r="E18" s="161" t="s">
        <v>28</v>
      </c>
      <c r="F18" s="162" t="s">
        <v>28</v>
      </c>
      <c r="G18" s="561"/>
      <c r="H18" s="162" t="s">
        <v>28</v>
      </c>
      <c r="I18" s="415" t="s">
        <v>28</v>
      </c>
      <c r="J18" s="179" t="s">
        <v>48</v>
      </c>
      <c r="K18" s="181" t="s">
        <v>48</v>
      </c>
      <c r="L18" s="461"/>
      <c r="M18" s="401"/>
      <c r="N18" s="162" t="s">
        <v>28</v>
      </c>
      <c r="O18" s="162" t="s">
        <v>28</v>
      </c>
      <c r="P18" s="415" t="s">
        <v>28</v>
      </c>
      <c r="Q18" s="462"/>
      <c r="R18" s="463"/>
      <c r="S18" s="161" t="s">
        <v>28</v>
      </c>
      <c r="T18" s="162" t="s">
        <v>28</v>
      </c>
      <c r="U18" s="162" t="s">
        <v>28</v>
      </c>
      <c r="V18" s="162" t="s">
        <v>28</v>
      </c>
      <c r="W18" s="562"/>
      <c r="X18" s="179" t="s">
        <v>48</v>
      </c>
      <c r="Y18" s="181" t="s">
        <v>48</v>
      </c>
      <c r="Z18" s="461"/>
      <c r="AA18" s="470" t="s">
        <v>67</v>
      </c>
      <c r="AB18" s="470" t="s">
        <v>67</v>
      </c>
      <c r="AC18" s="470" t="s">
        <v>67</v>
      </c>
      <c r="AD18" s="471" t="s">
        <v>67</v>
      </c>
      <c r="AE18" s="428"/>
      <c r="AF18" s="429"/>
      <c r="AG18" s="399" t="s">
        <v>40</v>
      </c>
      <c r="AH18" s="400" t="s">
        <v>40</v>
      </c>
      <c r="AI18" s="401"/>
      <c r="AJ18" s="402"/>
      <c r="AK18" s="403" t="s">
        <v>40</v>
      </c>
      <c r="AL18" s="404" t="s">
        <v>50</v>
      </c>
      <c r="AM18" s="405" t="s">
        <v>50</v>
      </c>
      <c r="AN18" s="413"/>
      <c r="AO18" s="414"/>
      <c r="AP18" s="162" t="s">
        <v>28</v>
      </c>
      <c r="AQ18" s="162" t="s">
        <v>28</v>
      </c>
      <c r="AR18" s="415" t="s">
        <v>28</v>
      </c>
      <c r="AS18" s="416"/>
      <c r="AT18" s="417"/>
      <c r="AU18" s="161" t="s">
        <v>28</v>
      </c>
      <c r="AV18" s="162" t="s">
        <v>28</v>
      </c>
      <c r="AW18" s="400" t="s">
        <v>40</v>
      </c>
      <c r="AX18" s="402"/>
      <c r="AY18" s="401"/>
      <c r="AZ18" s="179" t="s">
        <v>48</v>
      </c>
      <c r="BA18" s="181" t="s">
        <v>48</v>
      </c>
      <c r="BB18" s="399" t="s">
        <v>40</v>
      </c>
      <c r="BC18" s="427"/>
      <c r="BD18" s="400" t="s">
        <v>40</v>
      </c>
      <c r="BE18" s="400" t="s">
        <v>40</v>
      </c>
      <c r="BF18" s="403" t="s">
        <v>40</v>
      </c>
      <c r="BG18" s="428"/>
      <c r="BH18" s="429"/>
      <c r="BI18" s="161" t="s">
        <v>28</v>
      </c>
      <c r="BJ18" s="162" t="s">
        <v>28</v>
      </c>
      <c r="BK18" s="162" t="s">
        <v>28</v>
      </c>
      <c r="BL18" s="162" t="s">
        <v>28</v>
      </c>
      <c r="BM18" s="559"/>
      <c r="BN18" s="179" t="s">
        <v>48</v>
      </c>
      <c r="BO18" s="181" t="s">
        <v>48</v>
      </c>
      <c r="BP18" s="161" t="s">
        <v>28</v>
      </c>
      <c r="BQ18" s="162" t="s">
        <v>28</v>
      </c>
      <c r="BR18" s="442"/>
      <c r="BS18" s="162" t="s">
        <v>28</v>
      </c>
      <c r="BT18" s="415" t="s">
        <v>28</v>
      </c>
      <c r="BU18" s="443"/>
      <c r="BV18" s="444"/>
      <c r="BW18" s="560" t="s">
        <v>67</v>
      </c>
      <c r="BX18" s="470" t="s">
        <v>67</v>
      </c>
      <c r="BY18" s="470" t="s">
        <v>67</v>
      </c>
      <c r="BZ18" s="470" t="s">
        <v>67</v>
      </c>
      <c r="CA18" s="559"/>
      <c r="CB18" s="131" t="s">
        <v>50</v>
      </c>
      <c r="CC18" s="132" t="s">
        <v>50</v>
      </c>
      <c r="CD18" s="453"/>
      <c r="CE18" s="400" t="s">
        <v>40</v>
      </c>
      <c r="CF18" s="400" t="s">
        <v>40</v>
      </c>
      <c r="CG18" s="400" t="s">
        <v>40</v>
      </c>
      <c r="CH18" s="403" t="s">
        <v>40</v>
      </c>
      <c r="CI18" s="454"/>
      <c r="CJ18" s="455"/>
      <c r="CK18" s="589">
        <f>COUNTIF($E18:$CJ18,"M")</f>
        <v>24</v>
      </c>
      <c r="CL18" s="590"/>
      <c r="CM18" s="591"/>
      <c r="CN18" s="592"/>
      <c r="CO18" s="592"/>
      <c r="CP18" s="593">
        <f>COUNTIF($E18:$CJ18,"S")</f>
        <v>12</v>
      </c>
      <c r="CQ18" s="594">
        <f>COUNTIF($E18:$CJ18,"X")</f>
        <v>8</v>
      </c>
      <c r="CR18" s="589">
        <f>COUNTIF($E18:$CJ18,"Mw")</f>
        <v>8</v>
      </c>
      <c r="CS18" s="595">
        <f>COUNTIF($E18:$CJ18,"Sw")</f>
        <v>4</v>
      </c>
      <c r="CT18" s="596"/>
      <c r="CU18" s="597"/>
      <c r="CV18" s="598"/>
      <c r="CW18" s="599"/>
    </row>
    <row r="19" spans="2:101" ht="18" x14ac:dyDescent="0.3">
      <c r="B19" s="600"/>
      <c r="C19" s="600"/>
      <c r="D19" s="601"/>
      <c r="E19" s="445">
        <v>7.5</v>
      </c>
      <c r="F19" s="420">
        <v>7.5</v>
      </c>
      <c r="G19" s="446"/>
      <c r="H19" s="420">
        <v>7.5</v>
      </c>
      <c r="I19" s="421">
        <v>7.5</v>
      </c>
      <c r="J19" s="503">
        <v>7.5</v>
      </c>
      <c r="K19" s="575">
        <v>7.5</v>
      </c>
      <c r="L19" s="464"/>
      <c r="M19" s="465"/>
      <c r="N19" s="420">
        <v>7.5</v>
      </c>
      <c r="O19" s="420">
        <v>7.5</v>
      </c>
      <c r="P19" s="421">
        <v>7.5</v>
      </c>
      <c r="Q19" s="466"/>
      <c r="R19" s="467"/>
      <c r="S19" s="445">
        <v>7.5</v>
      </c>
      <c r="T19" s="420">
        <v>7.5</v>
      </c>
      <c r="U19" s="420">
        <v>7.5</v>
      </c>
      <c r="V19" s="420">
        <v>7.5</v>
      </c>
      <c r="W19" s="577"/>
      <c r="X19" s="503">
        <v>7.5</v>
      </c>
      <c r="Y19" s="575">
        <v>7.5</v>
      </c>
      <c r="Z19" s="464"/>
      <c r="AA19" s="246">
        <v>7.5</v>
      </c>
      <c r="AB19" s="246">
        <v>7.5</v>
      </c>
      <c r="AC19" s="246">
        <v>7.5</v>
      </c>
      <c r="AD19" s="472">
        <v>7.5</v>
      </c>
      <c r="AE19" s="456"/>
      <c r="AF19" s="473"/>
      <c r="AG19" s="432">
        <v>7.5</v>
      </c>
      <c r="AH19" s="434">
        <v>7.5</v>
      </c>
      <c r="AI19" s="465"/>
      <c r="AJ19" s="574"/>
      <c r="AK19" s="435">
        <v>7.5</v>
      </c>
      <c r="AL19" s="334">
        <v>7.5</v>
      </c>
      <c r="AM19" s="247">
        <v>7.5</v>
      </c>
      <c r="AN19" s="418"/>
      <c r="AO19" s="419"/>
      <c r="AP19" s="420">
        <v>7.5</v>
      </c>
      <c r="AQ19" s="420">
        <v>7.5</v>
      </c>
      <c r="AR19" s="421">
        <v>7.5</v>
      </c>
      <c r="AS19" s="422"/>
      <c r="AT19" s="423"/>
      <c r="AU19" s="445">
        <v>7.5</v>
      </c>
      <c r="AV19" s="420">
        <v>7.5</v>
      </c>
      <c r="AW19" s="434">
        <v>7.5</v>
      </c>
      <c r="AX19" s="574"/>
      <c r="AY19" s="465"/>
      <c r="AZ19" s="503">
        <v>7.5</v>
      </c>
      <c r="BA19" s="575">
        <v>7.5</v>
      </c>
      <c r="BB19" s="432">
        <v>7.5</v>
      </c>
      <c r="BC19" s="433"/>
      <c r="BD19" s="434">
        <v>7.5</v>
      </c>
      <c r="BE19" s="434">
        <v>7.5</v>
      </c>
      <c r="BF19" s="435">
        <v>7.5</v>
      </c>
      <c r="BG19" s="436"/>
      <c r="BH19" s="437"/>
      <c r="BI19" s="445">
        <v>7.5</v>
      </c>
      <c r="BJ19" s="420">
        <v>7.5</v>
      </c>
      <c r="BK19" s="420">
        <v>7.5</v>
      </c>
      <c r="BL19" s="420">
        <v>7.5</v>
      </c>
      <c r="BM19" s="576"/>
      <c r="BN19" s="503">
        <v>7.5</v>
      </c>
      <c r="BO19" s="575">
        <v>7.5</v>
      </c>
      <c r="BP19" s="445">
        <v>7.5</v>
      </c>
      <c r="BQ19" s="420">
        <v>7.5</v>
      </c>
      <c r="BR19" s="446"/>
      <c r="BS19" s="420">
        <v>7.5</v>
      </c>
      <c r="BT19" s="421">
        <v>7.5</v>
      </c>
      <c r="BU19" s="447"/>
      <c r="BV19" s="448"/>
      <c r="BW19" s="245">
        <v>7.5</v>
      </c>
      <c r="BX19" s="246">
        <v>7.5</v>
      </c>
      <c r="BY19" s="246">
        <v>7.5</v>
      </c>
      <c r="BZ19" s="246">
        <v>7.5</v>
      </c>
      <c r="CA19" s="576"/>
      <c r="CB19" s="125">
        <v>7.5</v>
      </c>
      <c r="CC19" s="126">
        <v>7.5</v>
      </c>
      <c r="CD19" s="456"/>
      <c r="CE19" s="434">
        <v>7.5</v>
      </c>
      <c r="CF19" s="434">
        <v>7.5</v>
      </c>
      <c r="CG19" s="434">
        <v>7.5</v>
      </c>
      <c r="CH19" s="435">
        <v>7.5</v>
      </c>
      <c r="CI19" s="457"/>
      <c r="CJ19" s="458"/>
      <c r="CK19" s="578"/>
      <c r="CL19" s="579"/>
      <c r="CM19" s="580"/>
      <c r="CN19" s="581"/>
      <c r="CO19" s="581"/>
      <c r="CP19" s="582"/>
      <c r="CQ19" s="583"/>
      <c r="CR19" s="578"/>
      <c r="CS19" s="584"/>
      <c r="CT19" s="585"/>
      <c r="CU19" s="602">
        <f>SUM(E19:CJ19)</f>
        <v>420</v>
      </c>
      <c r="CV19" s="603">
        <f>35*12*D18</f>
        <v>420</v>
      </c>
      <c r="CW19" s="604">
        <f>CU19-CV19</f>
        <v>0</v>
      </c>
    </row>
    <row r="20" spans="2:101" ht="18" x14ac:dyDescent="0.3">
      <c r="B20" s="310">
        <v>6</v>
      </c>
      <c r="C20" s="310" t="s">
        <v>115</v>
      </c>
      <c r="D20" s="558">
        <v>1</v>
      </c>
      <c r="E20" s="453"/>
      <c r="F20" s="400" t="s">
        <v>40</v>
      </c>
      <c r="G20" s="400" t="s">
        <v>40</v>
      </c>
      <c r="H20" s="400" t="s">
        <v>40</v>
      </c>
      <c r="I20" s="403" t="s">
        <v>40</v>
      </c>
      <c r="J20" s="454"/>
      <c r="K20" s="455"/>
      <c r="L20" s="161" t="s">
        <v>28</v>
      </c>
      <c r="M20" s="162" t="s">
        <v>28</v>
      </c>
      <c r="N20" s="561"/>
      <c r="O20" s="162" t="s">
        <v>28</v>
      </c>
      <c r="P20" s="415" t="s">
        <v>28</v>
      </c>
      <c r="Q20" s="179" t="s">
        <v>48</v>
      </c>
      <c r="R20" s="181" t="s">
        <v>48</v>
      </c>
      <c r="S20" s="461"/>
      <c r="T20" s="401"/>
      <c r="U20" s="162" t="s">
        <v>28</v>
      </c>
      <c r="V20" s="162" t="s">
        <v>28</v>
      </c>
      <c r="W20" s="415" t="s">
        <v>28</v>
      </c>
      <c r="X20" s="462"/>
      <c r="Y20" s="463"/>
      <c r="Z20" s="161" t="s">
        <v>28</v>
      </c>
      <c r="AA20" s="162" t="s">
        <v>28</v>
      </c>
      <c r="AB20" s="162" t="s">
        <v>28</v>
      </c>
      <c r="AC20" s="162" t="s">
        <v>28</v>
      </c>
      <c r="AD20" s="562"/>
      <c r="AE20" s="179" t="s">
        <v>48</v>
      </c>
      <c r="AF20" s="181" t="s">
        <v>48</v>
      </c>
      <c r="AG20" s="461"/>
      <c r="AH20" s="470" t="s">
        <v>67</v>
      </c>
      <c r="AI20" s="470" t="s">
        <v>67</v>
      </c>
      <c r="AJ20" s="470" t="s">
        <v>67</v>
      </c>
      <c r="AK20" s="471" t="s">
        <v>67</v>
      </c>
      <c r="AL20" s="428"/>
      <c r="AM20" s="429"/>
      <c r="AN20" s="399" t="s">
        <v>40</v>
      </c>
      <c r="AO20" s="400" t="s">
        <v>40</v>
      </c>
      <c r="AP20" s="401"/>
      <c r="AQ20" s="402"/>
      <c r="AR20" s="403" t="s">
        <v>40</v>
      </c>
      <c r="AS20" s="404" t="s">
        <v>50</v>
      </c>
      <c r="AT20" s="405" t="s">
        <v>50</v>
      </c>
      <c r="AU20" s="413"/>
      <c r="AV20" s="414"/>
      <c r="AW20" s="162" t="s">
        <v>28</v>
      </c>
      <c r="AX20" s="162" t="s">
        <v>28</v>
      </c>
      <c r="AY20" s="415" t="s">
        <v>28</v>
      </c>
      <c r="AZ20" s="416"/>
      <c r="BA20" s="417"/>
      <c r="BB20" s="161" t="s">
        <v>28</v>
      </c>
      <c r="BC20" s="162" t="s">
        <v>28</v>
      </c>
      <c r="BD20" s="400" t="s">
        <v>40</v>
      </c>
      <c r="BE20" s="402"/>
      <c r="BF20" s="401"/>
      <c r="BG20" s="179" t="s">
        <v>48</v>
      </c>
      <c r="BH20" s="181" t="s">
        <v>48</v>
      </c>
      <c r="BI20" s="399" t="s">
        <v>40</v>
      </c>
      <c r="BJ20" s="427"/>
      <c r="BK20" s="400" t="s">
        <v>40</v>
      </c>
      <c r="BL20" s="400" t="s">
        <v>40</v>
      </c>
      <c r="BM20" s="403" t="s">
        <v>40</v>
      </c>
      <c r="BN20" s="428"/>
      <c r="BO20" s="429"/>
      <c r="BP20" s="161" t="s">
        <v>28</v>
      </c>
      <c r="BQ20" s="162" t="s">
        <v>28</v>
      </c>
      <c r="BR20" s="162" t="s">
        <v>28</v>
      </c>
      <c r="BS20" s="162" t="s">
        <v>28</v>
      </c>
      <c r="BT20" s="559"/>
      <c r="BU20" s="179" t="s">
        <v>48</v>
      </c>
      <c r="BV20" s="181" t="s">
        <v>48</v>
      </c>
      <c r="BW20" s="161" t="s">
        <v>28</v>
      </c>
      <c r="BX20" s="162" t="s">
        <v>28</v>
      </c>
      <c r="BY20" s="442"/>
      <c r="BZ20" s="162" t="s">
        <v>28</v>
      </c>
      <c r="CA20" s="415" t="s">
        <v>28</v>
      </c>
      <c r="CB20" s="443"/>
      <c r="CC20" s="444"/>
      <c r="CD20" s="560" t="s">
        <v>67</v>
      </c>
      <c r="CE20" s="470" t="s">
        <v>67</v>
      </c>
      <c r="CF20" s="470" t="s">
        <v>67</v>
      </c>
      <c r="CG20" s="470" t="s">
        <v>67</v>
      </c>
      <c r="CH20" s="559"/>
      <c r="CI20" s="131" t="s">
        <v>50</v>
      </c>
      <c r="CJ20" s="132" t="s">
        <v>50</v>
      </c>
      <c r="CK20" s="589">
        <f>COUNTIF($E20:$CJ20,"M")</f>
        <v>24</v>
      </c>
      <c r="CL20" s="590"/>
      <c r="CM20" s="591"/>
      <c r="CN20" s="592"/>
      <c r="CO20" s="592"/>
      <c r="CP20" s="593">
        <f>COUNTIF($E20:$CJ20,"S")</f>
        <v>12</v>
      </c>
      <c r="CQ20" s="594">
        <f>COUNTIF($E20:$CJ20,"X")</f>
        <v>8</v>
      </c>
      <c r="CR20" s="589">
        <f>COUNTIF($E20:$CJ20,"Mw")</f>
        <v>8</v>
      </c>
      <c r="CS20" s="595">
        <f>COUNTIF($E20:$CJ20,"Sw")</f>
        <v>4</v>
      </c>
      <c r="CT20" s="596"/>
      <c r="CU20" s="597"/>
      <c r="CV20" s="598"/>
      <c r="CW20" s="599"/>
    </row>
    <row r="21" spans="2:101" ht="18" x14ac:dyDescent="0.3">
      <c r="B21" s="191"/>
      <c r="C21" s="191"/>
      <c r="D21" s="573"/>
      <c r="E21" s="456"/>
      <c r="F21" s="434">
        <v>7.5</v>
      </c>
      <c r="G21" s="434">
        <v>7.5</v>
      </c>
      <c r="H21" s="434">
        <v>7.5</v>
      </c>
      <c r="I21" s="435">
        <v>7.5</v>
      </c>
      <c r="J21" s="457"/>
      <c r="K21" s="458"/>
      <c r="L21" s="445">
        <v>7.5</v>
      </c>
      <c r="M21" s="420">
        <v>7.5</v>
      </c>
      <c r="N21" s="446"/>
      <c r="O21" s="420">
        <v>7.5</v>
      </c>
      <c r="P21" s="421">
        <v>7.5</v>
      </c>
      <c r="Q21" s="503">
        <v>7.5</v>
      </c>
      <c r="R21" s="575">
        <v>7.5</v>
      </c>
      <c r="S21" s="464"/>
      <c r="T21" s="465"/>
      <c r="U21" s="420">
        <v>7.5</v>
      </c>
      <c r="V21" s="420">
        <v>7.5</v>
      </c>
      <c r="W21" s="421">
        <v>7.5</v>
      </c>
      <c r="X21" s="466"/>
      <c r="Y21" s="467"/>
      <c r="Z21" s="445">
        <v>7.5</v>
      </c>
      <c r="AA21" s="420">
        <v>7.5</v>
      </c>
      <c r="AB21" s="420">
        <v>7.5</v>
      </c>
      <c r="AC21" s="420">
        <v>7.5</v>
      </c>
      <c r="AD21" s="577"/>
      <c r="AE21" s="503">
        <v>7.5</v>
      </c>
      <c r="AF21" s="575">
        <v>7.5</v>
      </c>
      <c r="AG21" s="464"/>
      <c r="AH21" s="246">
        <v>7.5</v>
      </c>
      <c r="AI21" s="246">
        <v>7.5</v>
      </c>
      <c r="AJ21" s="246">
        <v>7.5</v>
      </c>
      <c r="AK21" s="472">
        <v>7.5</v>
      </c>
      <c r="AL21" s="456"/>
      <c r="AM21" s="473"/>
      <c r="AN21" s="432">
        <v>7.5</v>
      </c>
      <c r="AO21" s="434">
        <v>7.5</v>
      </c>
      <c r="AP21" s="465"/>
      <c r="AQ21" s="574"/>
      <c r="AR21" s="435">
        <v>7.5</v>
      </c>
      <c r="AS21" s="334">
        <v>7.5</v>
      </c>
      <c r="AT21" s="247">
        <v>7.5</v>
      </c>
      <c r="AU21" s="418"/>
      <c r="AV21" s="419"/>
      <c r="AW21" s="420">
        <v>7.5</v>
      </c>
      <c r="AX21" s="420">
        <v>7.5</v>
      </c>
      <c r="AY21" s="421">
        <v>7.5</v>
      </c>
      <c r="AZ21" s="422"/>
      <c r="BA21" s="423"/>
      <c r="BB21" s="445">
        <v>7.5</v>
      </c>
      <c r="BC21" s="420">
        <v>7.5</v>
      </c>
      <c r="BD21" s="434">
        <v>7.5</v>
      </c>
      <c r="BE21" s="574"/>
      <c r="BF21" s="465"/>
      <c r="BG21" s="503">
        <v>7.5</v>
      </c>
      <c r="BH21" s="575">
        <v>7.5</v>
      </c>
      <c r="BI21" s="432">
        <v>7.5</v>
      </c>
      <c r="BJ21" s="433"/>
      <c r="BK21" s="434">
        <v>7.5</v>
      </c>
      <c r="BL21" s="434">
        <v>7.5</v>
      </c>
      <c r="BM21" s="435">
        <v>7.5</v>
      </c>
      <c r="BN21" s="436"/>
      <c r="BO21" s="437"/>
      <c r="BP21" s="445">
        <v>7.5</v>
      </c>
      <c r="BQ21" s="420">
        <v>7.5</v>
      </c>
      <c r="BR21" s="420">
        <v>7.5</v>
      </c>
      <c r="BS21" s="420">
        <v>7.5</v>
      </c>
      <c r="BT21" s="576"/>
      <c r="BU21" s="503">
        <v>7.5</v>
      </c>
      <c r="BV21" s="575">
        <v>7.5</v>
      </c>
      <c r="BW21" s="445">
        <v>7.5</v>
      </c>
      <c r="BX21" s="420">
        <v>7.5</v>
      </c>
      <c r="BY21" s="446"/>
      <c r="BZ21" s="420">
        <v>7.5</v>
      </c>
      <c r="CA21" s="421">
        <v>7.5</v>
      </c>
      <c r="CB21" s="447"/>
      <c r="CC21" s="448"/>
      <c r="CD21" s="245">
        <v>7.5</v>
      </c>
      <c r="CE21" s="246">
        <v>7.5</v>
      </c>
      <c r="CF21" s="246">
        <v>7.5</v>
      </c>
      <c r="CG21" s="246">
        <v>7.5</v>
      </c>
      <c r="CH21" s="576"/>
      <c r="CI21" s="125">
        <v>7.5</v>
      </c>
      <c r="CJ21" s="126">
        <v>7.5</v>
      </c>
      <c r="CK21" s="578"/>
      <c r="CL21" s="579"/>
      <c r="CM21" s="580"/>
      <c r="CN21" s="581"/>
      <c r="CO21" s="581"/>
      <c r="CP21" s="582"/>
      <c r="CQ21" s="583"/>
      <c r="CR21" s="578"/>
      <c r="CS21" s="584"/>
      <c r="CT21" s="585"/>
      <c r="CU21" s="602">
        <f>SUM(E21:CJ21)</f>
        <v>420</v>
      </c>
      <c r="CV21" s="603">
        <f>35*12*D20</f>
        <v>420</v>
      </c>
      <c r="CW21" s="604">
        <f>CU21-CV21</f>
        <v>0</v>
      </c>
    </row>
    <row r="22" spans="2:101" ht="18" x14ac:dyDescent="0.3">
      <c r="B22" s="310">
        <v>7</v>
      </c>
      <c r="C22" s="310" t="s">
        <v>116</v>
      </c>
      <c r="D22" s="558">
        <v>1</v>
      </c>
      <c r="E22" s="560" t="s">
        <v>67</v>
      </c>
      <c r="F22" s="470" t="s">
        <v>67</v>
      </c>
      <c r="G22" s="470" t="s">
        <v>67</v>
      </c>
      <c r="H22" s="470" t="s">
        <v>67</v>
      </c>
      <c r="I22" s="559"/>
      <c r="J22" s="131" t="s">
        <v>50</v>
      </c>
      <c r="K22" s="132" t="s">
        <v>50</v>
      </c>
      <c r="L22" s="453"/>
      <c r="M22" s="400" t="s">
        <v>40</v>
      </c>
      <c r="N22" s="400" t="s">
        <v>40</v>
      </c>
      <c r="O22" s="400" t="s">
        <v>40</v>
      </c>
      <c r="P22" s="403" t="s">
        <v>40</v>
      </c>
      <c r="Q22" s="454"/>
      <c r="R22" s="455"/>
      <c r="S22" s="161" t="s">
        <v>28</v>
      </c>
      <c r="T22" s="162" t="s">
        <v>28</v>
      </c>
      <c r="U22" s="561"/>
      <c r="V22" s="162" t="s">
        <v>28</v>
      </c>
      <c r="W22" s="415" t="s">
        <v>28</v>
      </c>
      <c r="X22" s="179" t="s">
        <v>48</v>
      </c>
      <c r="Y22" s="181" t="s">
        <v>48</v>
      </c>
      <c r="Z22" s="461"/>
      <c r="AA22" s="401"/>
      <c r="AB22" s="162" t="s">
        <v>28</v>
      </c>
      <c r="AC22" s="162" t="s">
        <v>28</v>
      </c>
      <c r="AD22" s="415" t="s">
        <v>28</v>
      </c>
      <c r="AE22" s="462"/>
      <c r="AF22" s="463"/>
      <c r="AG22" s="161" t="s">
        <v>28</v>
      </c>
      <c r="AH22" s="162" t="s">
        <v>28</v>
      </c>
      <c r="AI22" s="162" t="s">
        <v>28</v>
      </c>
      <c r="AJ22" s="162" t="s">
        <v>28</v>
      </c>
      <c r="AK22" s="562"/>
      <c r="AL22" s="179" t="s">
        <v>48</v>
      </c>
      <c r="AM22" s="181" t="s">
        <v>48</v>
      </c>
      <c r="AN22" s="461"/>
      <c r="AO22" s="470" t="s">
        <v>67</v>
      </c>
      <c r="AP22" s="470" t="s">
        <v>67</v>
      </c>
      <c r="AQ22" s="470" t="s">
        <v>67</v>
      </c>
      <c r="AR22" s="471" t="s">
        <v>67</v>
      </c>
      <c r="AS22" s="428"/>
      <c r="AT22" s="429"/>
      <c r="AU22" s="399" t="s">
        <v>40</v>
      </c>
      <c r="AV22" s="400" t="s">
        <v>40</v>
      </c>
      <c r="AW22" s="401"/>
      <c r="AX22" s="402"/>
      <c r="AY22" s="403" t="s">
        <v>40</v>
      </c>
      <c r="AZ22" s="404" t="s">
        <v>50</v>
      </c>
      <c r="BA22" s="405" t="s">
        <v>50</v>
      </c>
      <c r="BB22" s="413"/>
      <c r="BC22" s="414"/>
      <c r="BD22" s="162" t="s">
        <v>28</v>
      </c>
      <c r="BE22" s="162" t="s">
        <v>28</v>
      </c>
      <c r="BF22" s="415" t="s">
        <v>28</v>
      </c>
      <c r="BG22" s="416"/>
      <c r="BH22" s="417"/>
      <c r="BI22" s="161" t="s">
        <v>28</v>
      </c>
      <c r="BJ22" s="162" t="s">
        <v>28</v>
      </c>
      <c r="BK22" s="400" t="s">
        <v>40</v>
      </c>
      <c r="BL22" s="402"/>
      <c r="BM22" s="401"/>
      <c r="BN22" s="179" t="s">
        <v>48</v>
      </c>
      <c r="BO22" s="181" t="s">
        <v>48</v>
      </c>
      <c r="BP22" s="399" t="s">
        <v>40</v>
      </c>
      <c r="BQ22" s="427"/>
      <c r="BR22" s="400" t="s">
        <v>40</v>
      </c>
      <c r="BS22" s="400" t="s">
        <v>40</v>
      </c>
      <c r="BT22" s="403" t="s">
        <v>40</v>
      </c>
      <c r="BU22" s="428"/>
      <c r="BV22" s="429"/>
      <c r="BW22" s="161" t="s">
        <v>28</v>
      </c>
      <c r="BX22" s="162" t="s">
        <v>28</v>
      </c>
      <c r="BY22" s="162" t="s">
        <v>28</v>
      </c>
      <c r="BZ22" s="162" t="s">
        <v>28</v>
      </c>
      <c r="CA22" s="559"/>
      <c r="CB22" s="179" t="s">
        <v>48</v>
      </c>
      <c r="CC22" s="181" t="s">
        <v>48</v>
      </c>
      <c r="CD22" s="161" t="s">
        <v>28</v>
      </c>
      <c r="CE22" s="162" t="s">
        <v>28</v>
      </c>
      <c r="CF22" s="442"/>
      <c r="CG22" s="162" t="s">
        <v>28</v>
      </c>
      <c r="CH22" s="415" t="s">
        <v>28</v>
      </c>
      <c r="CI22" s="443"/>
      <c r="CJ22" s="444"/>
      <c r="CK22" s="589">
        <f>COUNTIF($E22:$CJ22,"M")</f>
        <v>24</v>
      </c>
      <c r="CL22" s="590"/>
      <c r="CM22" s="591"/>
      <c r="CN22" s="592"/>
      <c r="CO22" s="592"/>
      <c r="CP22" s="593">
        <f>COUNTIF($E22:$CJ22,"S")</f>
        <v>12</v>
      </c>
      <c r="CQ22" s="594">
        <f>COUNTIF($E22:$CJ22,"X")</f>
        <v>8</v>
      </c>
      <c r="CR22" s="589">
        <f>COUNTIF($E22:$CJ22,"Mw")</f>
        <v>8</v>
      </c>
      <c r="CS22" s="595">
        <f>COUNTIF($E22:$CJ22,"Sw")</f>
        <v>4</v>
      </c>
      <c r="CT22" s="596"/>
      <c r="CU22" s="597"/>
      <c r="CV22" s="598"/>
      <c r="CW22" s="599"/>
    </row>
    <row r="23" spans="2:101" ht="18" x14ac:dyDescent="0.3">
      <c r="B23" s="600"/>
      <c r="C23" s="600"/>
      <c r="D23" s="601"/>
      <c r="E23" s="245">
        <v>7.5</v>
      </c>
      <c r="F23" s="246">
        <v>7.5</v>
      </c>
      <c r="G23" s="246">
        <v>7.5</v>
      </c>
      <c r="H23" s="246">
        <v>7.5</v>
      </c>
      <c r="I23" s="576"/>
      <c r="J23" s="125">
        <v>7.5</v>
      </c>
      <c r="K23" s="126">
        <v>7.5</v>
      </c>
      <c r="L23" s="456"/>
      <c r="M23" s="434">
        <v>7.5</v>
      </c>
      <c r="N23" s="434">
        <v>7.5</v>
      </c>
      <c r="O23" s="434">
        <v>7.5</v>
      </c>
      <c r="P23" s="435">
        <v>7.5</v>
      </c>
      <c r="Q23" s="457"/>
      <c r="R23" s="458"/>
      <c r="S23" s="445">
        <v>7.5</v>
      </c>
      <c r="T23" s="420">
        <v>7.5</v>
      </c>
      <c r="U23" s="446"/>
      <c r="V23" s="420">
        <v>7.5</v>
      </c>
      <c r="W23" s="421">
        <v>7.5</v>
      </c>
      <c r="X23" s="503">
        <v>7.5</v>
      </c>
      <c r="Y23" s="575">
        <v>7.5</v>
      </c>
      <c r="Z23" s="464"/>
      <c r="AA23" s="465"/>
      <c r="AB23" s="420">
        <v>7.5</v>
      </c>
      <c r="AC23" s="420">
        <v>7.5</v>
      </c>
      <c r="AD23" s="421">
        <v>7.5</v>
      </c>
      <c r="AE23" s="466"/>
      <c r="AF23" s="467"/>
      <c r="AG23" s="445">
        <v>7.5</v>
      </c>
      <c r="AH23" s="420">
        <v>7.5</v>
      </c>
      <c r="AI23" s="420">
        <v>7.5</v>
      </c>
      <c r="AJ23" s="420">
        <v>7.5</v>
      </c>
      <c r="AK23" s="577"/>
      <c r="AL23" s="503">
        <v>7.5</v>
      </c>
      <c r="AM23" s="575">
        <v>7.5</v>
      </c>
      <c r="AN23" s="464"/>
      <c r="AO23" s="246">
        <v>7.5</v>
      </c>
      <c r="AP23" s="246">
        <v>7.5</v>
      </c>
      <c r="AQ23" s="246">
        <v>7.5</v>
      </c>
      <c r="AR23" s="472">
        <v>7.5</v>
      </c>
      <c r="AS23" s="456"/>
      <c r="AT23" s="473"/>
      <c r="AU23" s="432">
        <v>7.5</v>
      </c>
      <c r="AV23" s="434">
        <v>7.5</v>
      </c>
      <c r="AW23" s="465"/>
      <c r="AX23" s="574"/>
      <c r="AY23" s="435">
        <v>7.5</v>
      </c>
      <c r="AZ23" s="334">
        <v>7.5</v>
      </c>
      <c r="BA23" s="247">
        <v>7.5</v>
      </c>
      <c r="BB23" s="418"/>
      <c r="BC23" s="419"/>
      <c r="BD23" s="420">
        <v>7.5</v>
      </c>
      <c r="BE23" s="420">
        <v>7.5</v>
      </c>
      <c r="BF23" s="421">
        <v>7.5</v>
      </c>
      <c r="BG23" s="422"/>
      <c r="BH23" s="423"/>
      <c r="BI23" s="445">
        <v>7.5</v>
      </c>
      <c r="BJ23" s="420">
        <v>7.5</v>
      </c>
      <c r="BK23" s="434">
        <v>7.5</v>
      </c>
      <c r="BL23" s="574"/>
      <c r="BM23" s="465"/>
      <c r="BN23" s="503">
        <v>7.5</v>
      </c>
      <c r="BO23" s="575">
        <v>7.5</v>
      </c>
      <c r="BP23" s="432">
        <v>7.5</v>
      </c>
      <c r="BQ23" s="433"/>
      <c r="BR23" s="434">
        <v>7.5</v>
      </c>
      <c r="BS23" s="434">
        <v>7.5</v>
      </c>
      <c r="BT23" s="435">
        <v>7.5</v>
      </c>
      <c r="BU23" s="436"/>
      <c r="BV23" s="437"/>
      <c r="BW23" s="445">
        <v>7.5</v>
      </c>
      <c r="BX23" s="420">
        <v>7.5</v>
      </c>
      <c r="BY23" s="420">
        <v>7.5</v>
      </c>
      <c r="BZ23" s="420">
        <v>7.5</v>
      </c>
      <c r="CA23" s="576"/>
      <c r="CB23" s="503">
        <v>7.5</v>
      </c>
      <c r="CC23" s="575">
        <v>7.5</v>
      </c>
      <c r="CD23" s="445">
        <v>7.5</v>
      </c>
      <c r="CE23" s="420">
        <v>7.5</v>
      </c>
      <c r="CF23" s="446"/>
      <c r="CG23" s="420">
        <v>7.5</v>
      </c>
      <c r="CH23" s="421">
        <v>7.5</v>
      </c>
      <c r="CI23" s="447"/>
      <c r="CJ23" s="448"/>
      <c r="CK23" s="578"/>
      <c r="CL23" s="579"/>
      <c r="CM23" s="580"/>
      <c r="CN23" s="581"/>
      <c r="CO23" s="581"/>
      <c r="CP23" s="582"/>
      <c r="CQ23" s="583"/>
      <c r="CR23" s="578"/>
      <c r="CS23" s="584"/>
      <c r="CT23" s="585"/>
      <c r="CU23" s="602">
        <f>SUM(E23:CJ23)</f>
        <v>420</v>
      </c>
      <c r="CV23" s="603">
        <f>35*12*D22</f>
        <v>420</v>
      </c>
      <c r="CW23" s="604">
        <f>CU23-CV23</f>
        <v>0</v>
      </c>
    </row>
    <row r="24" spans="2:101" ht="18" x14ac:dyDescent="0.3">
      <c r="B24" s="310">
        <v>8</v>
      </c>
      <c r="C24" s="310" t="s">
        <v>117</v>
      </c>
      <c r="D24" s="558">
        <v>1</v>
      </c>
      <c r="E24" s="161" t="s">
        <v>28</v>
      </c>
      <c r="F24" s="162" t="s">
        <v>28</v>
      </c>
      <c r="G24" s="442"/>
      <c r="H24" s="162" t="s">
        <v>28</v>
      </c>
      <c r="I24" s="415" t="s">
        <v>28</v>
      </c>
      <c r="J24" s="443"/>
      <c r="K24" s="444"/>
      <c r="L24" s="560" t="s">
        <v>67</v>
      </c>
      <c r="M24" s="470" t="s">
        <v>67</v>
      </c>
      <c r="N24" s="470" t="s">
        <v>67</v>
      </c>
      <c r="O24" s="470" t="s">
        <v>67</v>
      </c>
      <c r="P24" s="559"/>
      <c r="Q24" s="131" t="s">
        <v>50</v>
      </c>
      <c r="R24" s="132" t="s">
        <v>50</v>
      </c>
      <c r="S24" s="453"/>
      <c r="T24" s="400" t="s">
        <v>40</v>
      </c>
      <c r="U24" s="400" t="s">
        <v>40</v>
      </c>
      <c r="V24" s="400" t="s">
        <v>40</v>
      </c>
      <c r="W24" s="403" t="s">
        <v>40</v>
      </c>
      <c r="X24" s="454"/>
      <c r="Y24" s="455"/>
      <c r="Z24" s="161" t="s">
        <v>28</v>
      </c>
      <c r="AA24" s="162" t="s">
        <v>28</v>
      </c>
      <c r="AB24" s="561"/>
      <c r="AC24" s="162" t="s">
        <v>28</v>
      </c>
      <c r="AD24" s="415" t="s">
        <v>28</v>
      </c>
      <c r="AE24" s="179" t="s">
        <v>48</v>
      </c>
      <c r="AF24" s="181" t="s">
        <v>48</v>
      </c>
      <c r="AG24" s="461"/>
      <c r="AH24" s="401"/>
      <c r="AI24" s="162" t="s">
        <v>28</v>
      </c>
      <c r="AJ24" s="162" t="s">
        <v>28</v>
      </c>
      <c r="AK24" s="415" t="s">
        <v>28</v>
      </c>
      <c r="AL24" s="462"/>
      <c r="AM24" s="463"/>
      <c r="AN24" s="161" t="s">
        <v>28</v>
      </c>
      <c r="AO24" s="162" t="s">
        <v>28</v>
      </c>
      <c r="AP24" s="162" t="s">
        <v>28</v>
      </c>
      <c r="AQ24" s="162" t="s">
        <v>28</v>
      </c>
      <c r="AR24" s="562"/>
      <c r="AS24" s="179" t="s">
        <v>48</v>
      </c>
      <c r="AT24" s="181" t="s">
        <v>48</v>
      </c>
      <c r="AU24" s="461"/>
      <c r="AV24" s="470" t="s">
        <v>67</v>
      </c>
      <c r="AW24" s="470" t="s">
        <v>67</v>
      </c>
      <c r="AX24" s="470" t="s">
        <v>67</v>
      </c>
      <c r="AY24" s="471" t="s">
        <v>67</v>
      </c>
      <c r="AZ24" s="428"/>
      <c r="BA24" s="429"/>
      <c r="BB24" s="399" t="s">
        <v>40</v>
      </c>
      <c r="BC24" s="400" t="s">
        <v>40</v>
      </c>
      <c r="BD24" s="401"/>
      <c r="BE24" s="402"/>
      <c r="BF24" s="403" t="s">
        <v>40</v>
      </c>
      <c r="BG24" s="404" t="s">
        <v>50</v>
      </c>
      <c r="BH24" s="405" t="s">
        <v>50</v>
      </c>
      <c r="BI24" s="413"/>
      <c r="BJ24" s="414"/>
      <c r="BK24" s="162" t="s">
        <v>28</v>
      </c>
      <c r="BL24" s="162" t="s">
        <v>28</v>
      </c>
      <c r="BM24" s="415" t="s">
        <v>28</v>
      </c>
      <c r="BN24" s="416"/>
      <c r="BO24" s="417"/>
      <c r="BP24" s="161" t="s">
        <v>28</v>
      </c>
      <c r="BQ24" s="162" t="s">
        <v>28</v>
      </c>
      <c r="BR24" s="400" t="s">
        <v>40</v>
      </c>
      <c r="BS24" s="402"/>
      <c r="BT24" s="401"/>
      <c r="BU24" s="179" t="s">
        <v>48</v>
      </c>
      <c r="BV24" s="181" t="s">
        <v>48</v>
      </c>
      <c r="BW24" s="399" t="s">
        <v>40</v>
      </c>
      <c r="BX24" s="427"/>
      <c r="BY24" s="400" t="s">
        <v>40</v>
      </c>
      <c r="BZ24" s="400" t="s">
        <v>40</v>
      </c>
      <c r="CA24" s="403" t="s">
        <v>40</v>
      </c>
      <c r="CB24" s="428"/>
      <c r="CC24" s="429"/>
      <c r="CD24" s="161" t="s">
        <v>28</v>
      </c>
      <c r="CE24" s="162" t="s">
        <v>28</v>
      </c>
      <c r="CF24" s="162" t="s">
        <v>28</v>
      </c>
      <c r="CG24" s="162" t="s">
        <v>28</v>
      </c>
      <c r="CH24" s="559"/>
      <c r="CI24" s="179" t="s">
        <v>48</v>
      </c>
      <c r="CJ24" s="181" t="s">
        <v>48</v>
      </c>
      <c r="CK24" s="589">
        <f>COUNTIF($E24:$CJ24,"M")</f>
        <v>24</v>
      </c>
      <c r="CL24" s="590"/>
      <c r="CM24" s="591"/>
      <c r="CN24" s="592"/>
      <c r="CO24" s="592"/>
      <c r="CP24" s="593">
        <f>COUNTIF($E24:$CJ24,"S")</f>
        <v>12</v>
      </c>
      <c r="CQ24" s="594">
        <f>COUNTIF($E24:$CJ24,"X")</f>
        <v>8</v>
      </c>
      <c r="CR24" s="589">
        <f>COUNTIF($E24:$CJ24,"Mw")</f>
        <v>8</v>
      </c>
      <c r="CS24" s="595">
        <f>COUNTIF($E24:$CJ24,"Sw")</f>
        <v>4</v>
      </c>
      <c r="CT24" s="596"/>
      <c r="CU24" s="597"/>
      <c r="CV24" s="598"/>
      <c r="CW24" s="599"/>
    </row>
    <row r="25" spans="2:101" ht="18" x14ac:dyDescent="0.3">
      <c r="B25" s="600"/>
      <c r="C25" s="600"/>
      <c r="D25" s="601"/>
      <c r="E25" s="445">
        <v>7.5</v>
      </c>
      <c r="F25" s="420">
        <v>7.5</v>
      </c>
      <c r="G25" s="446"/>
      <c r="H25" s="420">
        <v>7.5</v>
      </c>
      <c r="I25" s="421">
        <v>7.5</v>
      </c>
      <c r="J25" s="447"/>
      <c r="K25" s="448"/>
      <c r="L25" s="245">
        <v>7.5</v>
      </c>
      <c r="M25" s="246">
        <v>7.5</v>
      </c>
      <c r="N25" s="246">
        <v>7.5</v>
      </c>
      <c r="O25" s="246">
        <v>7.5</v>
      </c>
      <c r="P25" s="576"/>
      <c r="Q25" s="125">
        <v>7.5</v>
      </c>
      <c r="R25" s="126">
        <v>7.5</v>
      </c>
      <c r="S25" s="456"/>
      <c r="T25" s="434">
        <v>7.5</v>
      </c>
      <c r="U25" s="434">
        <v>7.5</v>
      </c>
      <c r="V25" s="434">
        <v>7.5</v>
      </c>
      <c r="W25" s="435">
        <v>7.5</v>
      </c>
      <c r="X25" s="457"/>
      <c r="Y25" s="458"/>
      <c r="Z25" s="445">
        <v>7.5</v>
      </c>
      <c r="AA25" s="420">
        <v>7.5</v>
      </c>
      <c r="AB25" s="446"/>
      <c r="AC25" s="420">
        <v>7.5</v>
      </c>
      <c r="AD25" s="421">
        <v>7.5</v>
      </c>
      <c r="AE25" s="503">
        <v>7.5</v>
      </c>
      <c r="AF25" s="575">
        <v>7.5</v>
      </c>
      <c r="AG25" s="464"/>
      <c r="AH25" s="465"/>
      <c r="AI25" s="420">
        <v>7.5</v>
      </c>
      <c r="AJ25" s="420">
        <v>7.5</v>
      </c>
      <c r="AK25" s="421">
        <v>7.5</v>
      </c>
      <c r="AL25" s="466"/>
      <c r="AM25" s="467"/>
      <c r="AN25" s="445">
        <v>7.5</v>
      </c>
      <c r="AO25" s="420">
        <v>7.5</v>
      </c>
      <c r="AP25" s="420">
        <v>7.5</v>
      </c>
      <c r="AQ25" s="420">
        <v>7.5</v>
      </c>
      <c r="AR25" s="577"/>
      <c r="AS25" s="503">
        <v>7.5</v>
      </c>
      <c r="AT25" s="575">
        <v>7.5</v>
      </c>
      <c r="AU25" s="464"/>
      <c r="AV25" s="246">
        <v>7.5</v>
      </c>
      <c r="AW25" s="246">
        <v>7.5</v>
      </c>
      <c r="AX25" s="246">
        <v>7.5</v>
      </c>
      <c r="AY25" s="472">
        <v>7.5</v>
      </c>
      <c r="AZ25" s="456"/>
      <c r="BA25" s="473"/>
      <c r="BB25" s="432">
        <v>7.5</v>
      </c>
      <c r="BC25" s="434">
        <v>7.5</v>
      </c>
      <c r="BD25" s="465"/>
      <c r="BE25" s="574"/>
      <c r="BF25" s="435">
        <v>7.5</v>
      </c>
      <c r="BG25" s="334">
        <v>7.5</v>
      </c>
      <c r="BH25" s="247">
        <v>7.5</v>
      </c>
      <c r="BI25" s="418"/>
      <c r="BJ25" s="419"/>
      <c r="BK25" s="420">
        <v>7.5</v>
      </c>
      <c r="BL25" s="420">
        <v>7.5</v>
      </c>
      <c r="BM25" s="421">
        <v>7.5</v>
      </c>
      <c r="BN25" s="422"/>
      <c r="BO25" s="423"/>
      <c r="BP25" s="445">
        <v>7.5</v>
      </c>
      <c r="BQ25" s="420">
        <v>7.5</v>
      </c>
      <c r="BR25" s="434">
        <v>7.5</v>
      </c>
      <c r="BS25" s="574"/>
      <c r="BT25" s="465"/>
      <c r="BU25" s="503">
        <v>7.5</v>
      </c>
      <c r="BV25" s="575">
        <v>7.5</v>
      </c>
      <c r="BW25" s="432">
        <v>7.5</v>
      </c>
      <c r="BX25" s="433"/>
      <c r="BY25" s="434">
        <v>7.5</v>
      </c>
      <c r="BZ25" s="434">
        <v>7.5</v>
      </c>
      <c r="CA25" s="435">
        <v>7.5</v>
      </c>
      <c r="CB25" s="436"/>
      <c r="CC25" s="437"/>
      <c r="CD25" s="445">
        <v>7.5</v>
      </c>
      <c r="CE25" s="420">
        <v>7.5</v>
      </c>
      <c r="CF25" s="420">
        <v>7.5</v>
      </c>
      <c r="CG25" s="420">
        <v>7.5</v>
      </c>
      <c r="CH25" s="576"/>
      <c r="CI25" s="503">
        <v>7.5</v>
      </c>
      <c r="CJ25" s="575">
        <v>7.5</v>
      </c>
      <c r="CK25" s="578"/>
      <c r="CL25" s="579"/>
      <c r="CM25" s="580"/>
      <c r="CN25" s="581"/>
      <c r="CO25" s="581"/>
      <c r="CP25" s="582"/>
      <c r="CQ25" s="583"/>
      <c r="CR25" s="578"/>
      <c r="CS25" s="584"/>
      <c r="CT25" s="585"/>
      <c r="CU25" s="602">
        <f>SUM(E25:CJ25)</f>
        <v>420</v>
      </c>
      <c r="CV25" s="603">
        <f>35*12*D24</f>
        <v>420</v>
      </c>
      <c r="CW25" s="604">
        <f>CU25-CV25</f>
        <v>0</v>
      </c>
    </row>
    <row r="26" spans="2:101" ht="18" x14ac:dyDescent="0.3">
      <c r="B26" s="310">
        <v>9</v>
      </c>
      <c r="C26" s="310" t="s">
        <v>118</v>
      </c>
      <c r="D26" s="558">
        <v>1</v>
      </c>
      <c r="E26" s="161" t="s">
        <v>28</v>
      </c>
      <c r="F26" s="162" t="s">
        <v>28</v>
      </c>
      <c r="G26" s="162" t="s">
        <v>28</v>
      </c>
      <c r="H26" s="162" t="s">
        <v>28</v>
      </c>
      <c r="I26" s="559"/>
      <c r="J26" s="179" t="s">
        <v>48</v>
      </c>
      <c r="K26" s="181" t="s">
        <v>48</v>
      </c>
      <c r="L26" s="161" t="s">
        <v>28</v>
      </c>
      <c r="M26" s="162" t="s">
        <v>28</v>
      </c>
      <c r="N26" s="442"/>
      <c r="O26" s="162" t="s">
        <v>28</v>
      </c>
      <c r="P26" s="415" t="s">
        <v>28</v>
      </c>
      <c r="Q26" s="443"/>
      <c r="R26" s="444"/>
      <c r="S26" s="560" t="s">
        <v>67</v>
      </c>
      <c r="T26" s="470" t="s">
        <v>67</v>
      </c>
      <c r="U26" s="470" t="s">
        <v>67</v>
      </c>
      <c r="V26" s="470" t="s">
        <v>67</v>
      </c>
      <c r="W26" s="559"/>
      <c r="X26" s="131" t="s">
        <v>50</v>
      </c>
      <c r="Y26" s="132" t="s">
        <v>50</v>
      </c>
      <c r="Z26" s="453"/>
      <c r="AA26" s="400" t="s">
        <v>40</v>
      </c>
      <c r="AB26" s="400" t="s">
        <v>40</v>
      </c>
      <c r="AC26" s="400" t="s">
        <v>40</v>
      </c>
      <c r="AD26" s="403" t="s">
        <v>40</v>
      </c>
      <c r="AE26" s="454"/>
      <c r="AF26" s="455"/>
      <c r="AG26" s="161" t="s">
        <v>28</v>
      </c>
      <c r="AH26" s="162" t="s">
        <v>28</v>
      </c>
      <c r="AI26" s="561"/>
      <c r="AJ26" s="162" t="s">
        <v>28</v>
      </c>
      <c r="AK26" s="415" t="s">
        <v>28</v>
      </c>
      <c r="AL26" s="179" t="s">
        <v>48</v>
      </c>
      <c r="AM26" s="181" t="s">
        <v>48</v>
      </c>
      <c r="AN26" s="461"/>
      <c r="AO26" s="401"/>
      <c r="AP26" s="162" t="s">
        <v>28</v>
      </c>
      <c r="AQ26" s="162" t="s">
        <v>28</v>
      </c>
      <c r="AR26" s="415" t="s">
        <v>28</v>
      </c>
      <c r="AS26" s="462"/>
      <c r="AT26" s="463"/>
      <c r="AU26" s="161" t="s">
        <v>28</v>
      </c>
      <c r="AV26" s="162" t="s">
        <v>28</v>
      </c>
      <c r="AW26" s="162" t="s">
        <v>28</v>
      </c>
      <c r="AX26" s="162" t="s">
        <v>28</v>
      </c>
      <c r="AY26" s="562"/>
      <c r="AZ26" s="179" t="s">
        <v>48</v>
      </c>
      <c r="BA26" s="181" t="s">
        <v>48</v>
      </c>
      <c r="BB26" s="461"/>
      <c r="BC26" s="470" t="s">
        <v>67</v>
      </c>
      <c r="BD26" s="470" t="s">
        <v>67</v>
      </c>
      <c r="BE26" s="470" t="s">
        <v>67</v>
      </c>
      <c r="BF26" s="471" t="s">
        <v>67</v>
      </c>
      <c r="BG26" s="428"/>
      <c r="BH26" s="429"/>
      <c r="BI26" s="399" t="s">
        <v>40</v>
      </c>
      <c r="BJ26" s="400" t="s">
        <v>40</v>
      </c>
      <c r="BK26" s="401"/>
      <c r="BL26" s="402"/>
      <c r="BM26" s="403" t="s">
        <v>40</v>
      </c>
      <c r="BN26" s="404" t="s">
        <v>50</v>
      </c>
      <c r="BO26" s="405" t="s">
        <v>50</v>
      </c>
      <c r="BP26" s="413"/>
      <c r="BQ26" s="414"/>
      <c r="BR26" s="162" t="s">
        <v>28</v>
      </c>
      <c r="BS26" s="162" t="s">
        <v>28</v>
      </c>
      <c r="BT26" s="415" t="s">
        <v>28</v>
      </c>
      <c r="BU26" s="416"/>
      <c r="BV26" s="417"/>
      <c r="BW26" s="161" t="s">
        <v>28</v>
      </c>
      <c r="BX26" s="162" t="s">
        <v>28</v>
      </c>
      <c r="BY26" s="400" t="s">
        <v>40</v>
      </c>
      <c r="BZ26" s="402"/>
      <c r="CA26" s="401"/>
      <c r="CB26" s="179" t="s">
        <v>48</v>
      </c>
      <c r="CC26" s="181" t="s">
        <v>48</v>
      </c>
      <c r="CD26" s="399" t="s">
        <v>40</v>
      </c>
      <c r="CE26" s="427"/>
      <c r="CF26" s="400" t="s">
        <v>40</v>
      </c>
      <c r="CG26" s="400" t="s">
        <v>40</v>
      </c>
      <c r="CH26" s="403" t="s">
        <v>40</v>
      </c>
      <c r="CI26" s="428"/>
      <c r="CJ26" s="429"/>
      <c r="CK26" s="589">
        <f>COUNTIF($E26:$CJ26,"M")</f>
        <v>24</v>
      </c>
      <c r="CL26" s="590"/>
      <c r="CM26" s="591"/>
      <c r="CN26" s="592"/>
      <c r="CO26" s="592"/>
      <c r="CP26" s="593">
        <f>COUNTIF($E26:$CJ26,"S")</f>
        <v>12</v>
      </c>
      <c r="CQ26" s="594">
        <f>COUNTIF($E26:$CJ26,"X")</f>
        <v>8</v>
      </c>
      <c r="CR26" s="589">
        <f>COUNTIF($E26:$CJ26,"Mw")</f>
        <v>8</v>
      </c>
      <c r="CS26" s="595">
        <f>COUNTIF($E26:$CJ26,"Sw")</f>
        <v>4</v>
      </c>
      <c r="CT26" s="596"/>
      <c r="CU26" s="597"/>
      <c r="CV26" s="598"/>
      <c r="CW26" s="599"/>
    </row>
    <row r="27" spans="2:101" ht="18" x14ac:dyDescent="0.3">
      <c r="B27" s="600"/>
      <c r="C27" s="600"/>
      <c r="D27" s="601"/>
      <c r="E27" s="445">
        <v>7.5</v>
      </c>
      <c r="F27" s="420">
        <v>7.5</v>
      </c>
      <c r="G27" s="420">
        <v>7.5</v>
      </c>
      <c r="H27" s="420">
        <v>7.5</v>
      </c>
      <c r="I27" s="576"/>
      <c r="J27" s="503">
        <v>7.5</v>
      </c>
      <c r="K27" s="575">
        <v>7.5</v>
      </c>
      <c r="L27" s="445">
        <v>7.5</v>
      </c>
      <c r="M27" s="420">
        <v>7.5</v>
      </c>
      <c r="N27" s="446"/>
      <c r="O27" s="420">
        <v>7.5</v>
      </c>
      <c r="P27" s="421">
        <v>7.5</v>
      </c>
      <c r="Q27" s="447"/>
      <c r="R27" s="448"/>
      <c r="S27" s="245">
        <v>7.5</v>
      </c>
      <c r="T27" s="246">
        <v>7.5</v>
      </c>
      <c r="U27" s="246">
        <v>7.5</v>
      </c>
      <c r="V27" s="246">
        <v>7.5</v>
      </c>
      <c r="W27" s="576"/>
      <c r="X27" s="125">
        <v>7.5</v>
      </c>
      <c r="Y27" s="126">
        <v>7.5</v>
      </c>
      <c r="Z27" s="456"/>
      <c r="AA27" s="434">
        <v>7.5</v>
      </c>
      <c r="AB27" s="434">
        <v>7.5</v>
      </c>
      <c r="AC27" s="434">
        <v>7.5</v>
      </c>
      <c r="AD27" s="435">
        <v>7.5</v>
      </c>
      <c r="AE27" s="457"/>
      <c r="AF27" s="458"/>
      <c r="AG27" s="445">
        <v>7.5</v>
      </c>
      <c r="AH27" s="420">
        <v>7.5</v>
      </c>
      <c r="AI27" s="446"/>
      <c r="AJ27" s="420">
        <v>7.5</v>
      </c>
      <c r="AK27" s="421">
        <v>7.5</v>
      </c>
      <c r="AL27" s="503">
        <v>7.5</v>
      </c>
      <c r="AM27" s="575">
        <v>7.5</v>
      </c>
      <c r="AN27" s="464"/>
      <c r="AO27" s="465"/>
      <c r="AP27" s="420">
        <v>7.5</v>
      </c>
      <c r="AQ27" s="420">
        <v>7.5</v>
      </c>
      <c r="AR27" s="421">
        <v>7.5</v>
      </c>
      <c r="AS27" s="466"/>
      <c r="AT27" s="467"/>
      <c r="AU27" s="445">
        <v>7.5</v>
      </c>
      <c r="AV27" s="420">
        <v>7.5</v>
      </c>
      <c r="AW27" s="420">
        <v>7.5</v>
      </c>
      <c r="AX27" s="420">
        <v>7.5</v>
      </c>
      <c r="AY27" s="577"/>
      <c r="AZ27" s="503">
        <v>7.5</v>
      </c>
      <c r="BA27" s="575">
        <v>7.5</v>
      </c>
      <c r="BB27" s="464"/>
      <c r="BC27" s="246">
        <v>7.5</v>
      </c>
      <c r="BD27" s="246">
        <v>7.5</v>
      </c>
      <c r="BE27" s="246">
        <v>7.5</v>
      </c>
      <c r="BF27" s="472">
        <v>7.5</v>
      </c>
      <c r="BG27" s="456"/>
      <c r="BH27" s="473"/>
      <c r="BI27" s="432">
        <v>7.5</v>
      </c>
      <c r="BJ27" s="434">
        <v>7.5</v>
      </c>
      <c r="BK27" s="465"/>
      <c r="BL27" s="574"/>
      <c r="BM27" s="435">
        <v>7.5</v>
      </c>
      <c r="BN27" s="334">
        <v>7.5</v>
      </c>
      <c r="BO27" s="247">
        <v>7.5</v>
      </c>
      <c r="BP27" s="418"/>
      <c r="BQ27" s="419"/>
      <c r="BR27" s="420">
        <v>7.5</v>
      </c>
      <c r="BS27" s="420">
        <v>7.5</v>
      </c>
      <c r="BT27" s="421">
        <v>7.5</v>
      </c>
      <c r="BU27" s="422"/>
      <c r="BV27" s="423"/>
      <c r="BW27" s="445">
        <v>7.5</v>
      </c>
      <c r="BX27" s="420">
        <v>7.5</v>
      </c>
      <c r="BY27" s="434">
        <v>7.5</v>
      </c>
      <c r="BZ27" s="574"/>
      <c r="CA27" s="465"/>
      <c r="CB27" s="503">
        <v>7.5</v>
      </c>
      <c r="CC27" s="575">
        <v>7.5</v>
      </c>
      <c r="CD27" s="432">
        <v>7.5</v>
      </c>
      <c r="CE27" s="433"/>
      <c r="CF27" s="434">
        <v>7.5</v>
      </c>
      <c r="CG27" s="434">
        <v>7.5</v>
      </c>
      <c r="CH27" s="435">
        <v>7.5</v>
      </c>
      <c r="CI27" s="436"/>
      <c r="CJ27" s="437"/>
      <c r="CK27" s="578"/>
      <c r="CL27" s="579"/>
      <c r="CM27" s="580"/>
      <c r="CN27" s="581"/>
      <c r="CO27" s="581"/>
      <c r="CP27" s="582"/>
      <c r="CQ27" s="583"/>
      <c r="CR27" s="578"/>
      <c r="CS27" s="584"/>
      <c r="CT27" s="585"/>
      <c r="CU27" s="602">
        <f>SUM(E27:CJ27)</f>
        <v>420</v>
      </c>
      <c r="CV27" s="603">
        <f>35*12*D26</f>
        <v>420</v>
      </c>
      <c r="CW27" s="604">
        <f>CU27-CV27</f>
        <v>0</v>
      </c>
    </row>
    <row r="28" spans="2:101" ht="18" x14ac:dyDescent="0.3">
      <c r="B28" s="310">
        <v>10</v>
      </c>
      <c r="C28" s="310" t="s">
        <v>105</v>
      </c>
      <c r="D28" s="558">
        <v>0.8</v>
      </c>
      <c r="E28" s="399" t="s">
        <v>40</v>
      </c>
      <c r="F28" s="427"/>
      <c r="G28" s="400" t="s">
        <v>40</v>
      </c>
      <c r="H28" s="400" t="s">
        <v>40</v>
      </c>
      <c r="I28" s="403" t="s">
        <v>40</v>
      </c>
      <c r="J28" s="428"/>
      <c r="K28" s="429"/>
      <c r="L28" s="161" t="s">
        <v>28</v>
      </c>
      <c r="M28" s="162" t="s">
        <v>28</v>
      </c>
      <c r="N28" s="162" t="s">
        <v>28</v>
      </c>
      <c r="O28" s="162" t="s">
        <v>28</v>
      </c>
      <c r="P28" s="559"/>
      <c r="Q28" s="179" t="s">
        <v>48</v>
      </c>
      <c r="R28" s="181" t="s">
        <v>48</v>
      </c>
      <c r="S28" s="161" t="s">
        <v>28</v>
      </c>
      <c r="T28" s="162" t="s">
        <v>28</v>
      </c>
      <c r="U28" s="442"/>
      <c r="V28" s="162" t="s">
        <v>28</v>
      </c>
      <c r="W28" s="415" t="s">
        <v>28</v>
      </c>
      <c r="X28" s="443"/>
      <c r="Y28" s="444"/>
      <c r="Z28" s="560" t="s">
        <v>67</v>
      </c>
      <c r="AA28" s="470" t="s">
        <v>67</v>
      </c>
      <c r="AB28" s="470" t="s">
        <v>67</v>
      </c>
      <c r="AC28" s="470" t="s">
        <v>67</v>
      </c>
      <c r="AD28" s="559"/>
      <c r="AE28" s="131" t="s">
        <v>50</v>
      </c>
      <c r="AF28" s="132" t="s">
        <v>50</v>
      </c>
      <c r="AG28" s="453"/>
      <c r="AH28" s="400" t="s">
        <v>40</v>
      </c>
      <c r="AI28" s="400" t="s">
        <v>40</v>
      </c>
      <c r="AJ28" s="400" t="s">
        <v>40</v>
      </c>
      <c r="AK28" s="403" t="s">
        <v>40</v>
      </c>
      <c r="AL28" s="454"/>
      <c r="AM28" s="455"/>
      <c r="AN28" s="161" t="s">
        <v>28</v>
      </c>
      <c r="AO28" s="162" t="s">
        <v>28</v>
      </c>
      <c r="AP28" s="561"/>
      <c r="AQ28" s="162" t="s">
        <v>28</v>
      </c>
      <c r="AR28" s="415" t="s">
        <v>28</v>
      </c>
      <c r="AS28" s="179" t="s">
        <v>48</v>
      </c>
      <c r="AT28" s="181" t="s">
        <v>48</v>
      </c>
      <c r="AU28" s="461"/>
      <c r="AV28" s="401"/>
      <c r="AW28" s="162" t="s">
        <v>28</v>
      </c>
      <c r="AX28" s="162" t="s">
        <v>28</v>
      </c>
      <c r="AY28" s="415" t="s">
        <v>28</v>
      </c>
      <c r="AZ28" s="462"/>
      <c r="BA28" s="463"/>
      <c r="BB28" s="161" t="s">
        <v>28</v>
      </c>
      <c r="BC28" s="162" t="s">
        <v>28</v>
      </c>
      <c r="BD28" s="162" t="s">
        <v>28</v>
      </c>
      <c r="BE28" s="162" t="s">
        <v>28</v>
      </c>
      <c r="BF28" s="562"/>
      <c r="BG28" s="179" t="s">
        <v>48</v>
      </c>
      <c r="BH28" s="181" t="s">
        <v>48</v>
      </c>
      <c r="BI28" s="461"/>
      <c r="BJ28" s="470" t="s">
        <v>67</v>
      </c>
      <c r="BK28" s="470" t="s">
        <v>67</v>
      </c>
      <c r="BL28" s="470" t="s">
        <v>67</v>
      </c>
      <c r="BM28" s="471" t="s">
        <v>67</v>
      </c>
      <c r="BN28" s="428"/>
      <c r="BO28" s="429"/>
      <c r="BP28" s="399" t="s">
        <v>40</v>
      </c>
      <c r="BQ28" s="400" t="s">
        <v>40</v>
      </c>
      <c r="BR28" s="401"/>
      <c r="BS28" s="402"/>
      <c r="BT28" s="403" t="s">
        <v>40</v>
      </c>
      <c r="BU28" s="404" t="s">
        <v>50</v>
      </c>
      <c r="BV28" s="405" t="s">
        <v>50</v>
      </c>
      <c r="BW28" s="413"/>
      <c r="BX28" s="414"/>
      <c r="BY28" s="162" t="s">
        <v>28</v>
      </c>
      <c r="BZ28" s="162" t="s">
        <v>28</v>
      </c>
      <c r="CA28" s="415" t="s">
        <v>28</v>
      </c>
      <c r="CB28" s="416"/>
      <c r="CC28" s="417"/>
      <c r="CD28" s="161" t="s">
        <v>28</v>
      </c>
      <c r="CE28" s="162" t="s">
        <v>28</v>
      </c>
      <c r="CF28" s="400" t="s">
        <v>40</v>
      </c>
      <c r="CG28" s="402"/>
      <c r="CH28" s="401"/>
      <c r="CI28" s="179" t="s">
        <v>48</v>
      </c>
      <c r="CJ28" s="181" t="s">
        <v>48</v>
      </c>
      <c r="CK28" s="589">
        <f>COUNTIF($E28:$CJ28,"M")</f>
        <v>24</v>
      </c>
      <c r="CL28" s="590"/>
      <c r="CM28" s="591"/>
      <c r="CN28" s="592"/>
      <c r="CO28" s="592"/>
      <c r="CP28" s="593">
        <f>COUNTIF($E28:$CJ28,"S")</f>
        <v>12</v>
      </c>
      <c r="CQ28" s="594">
        <f>COUNTIF($E28:$CJ28,"X")</f>
        <v>8</v>
      </c>
      <c r="CR28" s="589">
        <f>COUNTIF($E28:$CJ28,"Mw")</f>
        <v>8</v>
      </c>
      <c r="CS28" s="595">
        <f>COUNTIF($E28:$CJ28,"Sw")</f>
        <v>4</v>
      </c>
      <c r="CT28" s="596"/>
      <c r="CU28" s="597"/>
      <c r="CV28" s="598"/>
      <c r="CW28" s="599"/>
    </row>
    <row r="29" spans="2:101" ht="18" x14ac:dyDescent="0.3">
      <c r="B29" s="600"/>
      <c r="C29" s="600"/>
      <c r="D29" s="601"/>
      <c r="E29" s="432">
        <v>7.5</v>
      </c>
      <c r="F29" s="433"/>
      <c r="G29" s="434">
        <v>7.5</v>
      </c>
      <c r="H29" s="434">
        <v>7.5</v>
      </c>
      <c r="I29" s="435">
        <v>7.5</v>
      </c>
      <c r="J29" s="436"/>
      <c r="K29" s="437"/>
      <c r="L29" s="445">
        <v>7.5</v>
      </c>
      <c r="M29" s="420">
        <v>7.5</v>
      </c>
      <c r="N29" s="420">
        <v>7.5</v>
      </c>
      <c r="O29" s="420">
        <v>7.5</v>
      </c>
      <c r="P29" s="576"/>
      <c r="Q29" s="503">
        <v>7.5</v>
      </c>
      <c r="R29" s="575">
        <v>7.5</v>
      </c>
      <c r="S29" s="445">
        <v>7.5</v>
      </c>
      <c r="T29" s="420">
        <v>7.5</v>
      </c>
      <c r="U29" s="446"/>
      <c r="V29" s="420">
        <v>7.5</v>
      </c>
      <c r="W29" s="421">
        <v>7.5</v>
      </c>
      <c r="X29" s="447"/>
      <c r="Y29" s="448"/>
      <c r="Z29" s="245">
        <v>7.5</v>
      </c>
      <c r="AA29" s="246">
        <v>7.5</v>
      </c>
      <c r="AB29" s="246">
        <v>7.5</v>
      </c>
      <c r="AC29" s="246">
        <v>7.5</v>
      </c>
      <c r="AD29" s="576"/>
      <c r="AE29" s="125">
        <v>7.5</v>
      </c>
      <c r="AF29" s="126">
        <v>7.5</v>
      </c>
      <c r="AG29" s="456"/>
      <c r="AH29" s="434">
        <v>7.5</v>
      </c>
      <c r="AI29" s="434">
        <v>7.5</v>
      </c>
      <c r="AJ29" s="434">
        <v>7.5</v>
      </c>
      <c r="AK29" s="435">
        <v>7.5</v>
      </c>
      <c r="AL29" s="457"/>
      <c r="AM29" s="458"/>
      <c r="AN29" s="445">
        <v>7.5</v>
      </c>
      <c r="AO29" s="420">
        <v>7.5</v>
      </c>
      <c r="AP29" s="446"/>
      <c r="AQ29" s="420">
        <v>7.5</v>
      </c>
      <c r="AR29" s="421">
        <v>7.5</v>
      </c>
      <c r="AS29" s="503">
        <v>7.5</v>
      </c>
      <c r="AT29" s="575">
        <v>7.5</v>
      </c>
      <c r="AU29" s="464"/>
      <c r="AV29" s="465"/>
      <c r="AW29" s="420">
        <v>7.5</v>
      </c>
      <c r="AX29" s="420">
        <v>7.5</v>
      </c>
      <c r="AY29" s="421">
        <v>7.5</v>
      </c>
      <c r="AZ29" s="466"/>
      <c r="BA29" s="467"/>
      <c r="BB29" s="445">
        <v>7.5</v>
      </c>
      <c r="BC29" s="420">
        <v>7.5</v>
      </c>
      <c r="BD29" s="420">
        <v>7.5</v>
      </c>
      <c r="BE29" s="420">
        <v>7.5</v>
      </c>
      <c r="BF29" s="577"/>
      <c r="BG29" s="503">
        <v>7.5</v>
      </c>
      <c r="BH29" s="575">
        <v>7.5</v>
      </c>
      <c r="BI29" s="464"/>
      <c r="BJ29" s="246">
        <v>7.5</v>
      </c>
      <c r="BK29" s="246">
        <v>7.5</v>
      </c>
      <c r="BL29" s="246">
        <v>7.5</v>
      </c>
      <c r="BM29" s="472">
        <v>7.5</v>
      </c>
      <c r="BN29" s="456"/>
      <c r="BO29" s="473"/>
      <c r="BP29" s="432">
        <v>7.5</v>
      </c>
      <c r="BQ29" s="434">
        <v>7.5</v>
      </c>
      <c r="BR29" s="465"/>
      <c r="BS29" s="574"/>
      <c r="BT29" s="435">
        <v>7.5</v>
      </c>
      <c r="BU29" s="334">
        <v>7.5</v>
      </c>
      <c r="BV29" s="247">
        <v>7.5</v>
      </c>
      <c r="BW29" s="418"/>
      <c r="BX29" s="419"/>
      <c r="BY29" s="420">
        <v>7.5</v>
      </c>
      <c r="BZ29" s="420">
        <v>7.5</v>
      </c>
      <c r="CA29" s="421">
        <v>7.5</v>
      </c>
      <c r="CB29" s="422"/>
      <c r="CC29" s="423"/>
      <c r="CD29" s="445">
        <v>7.5</v>
      </c>
      <c r="CE29" s="420">
        <v>7.5</v>
      </c>
      <c r="CF29" s="434">
        <v>7.5</v>
      </c>
      <c r="CG29" s="574"/>
      <c r="CH29" s="465"/>
      <c r="CI29" s="503">
        <v>7.5</v>
      </c>
      <c r="CJ29" s="575">
        <v>7.5</v>
      </c>
      <c r="CK29" s="578"/>
      <c r="CL29" s="579"/>
      <c r="CM29" s="580"/>
      <c r="CN29" s="581"/>
      <c r="CO29" s="581"/>
      <c r="CP29" s="582"/>
      <c r="CQ29" s="583"/>
      <c r="CR29" s="578"/>
      <c r="CS29" s="584"/>
      <c r="CT29" s="585"/>
      <c r="CU29" s="602">
        <f>SUM(E29:CJ29)</f>
        <v>420</v>
      </c>
      <c r="CV29" s="603">
        <f>35*12*D28</f>
        <v>336</v>
      </c>
      <c r="CW29" s="604">
        <f>CU29-CV29</f>
        <v>84</v>
      </c>
    </row>
    <row r="30" spans="2:101" ht="18" x14ac:dyDescent="0.3">
      <c r="B30" s="310">
        <v>11</v>
      </c>
      <c r="C30" s="310" t="s">
        <v>119</v>
      </c>
      <c r="D30" s="558">
        <v>0.5</v>
      </c>
      <c r="E30" s="677"/>
      <c r="F30" s="678"/>
      <c r="G30" s="679"/>
      <c r="H30" s="402"/>
      <c r="I30" s="401"/>
      <c r="J30" s="179" t="s">
        <v>48</v>
      </c>
      <c r="K30" s="181" t="s">
        <v>48</v>
      </c>
      <c r="L30" s="399" t="s">
        <v>40</v>
      </c>
      <c r="M30" s="427"/>
      <c r="N30" s="400" t="s">
        <v>40</v>
      </c>
      <c r="O30" s="400" t="s">
        <v>40</v>
      </c>
      <c r="P30" s="680"/>
      <c r="Q30" s="428"/>
      <c r="R30" s="429"/>
      <c r="S30" s="677"/>
      <c r="T30" s="678"/>
      <c r="U30" s="162" t="s">
        <v>28</v>
      </c>
      <c r="V30" s="678"/>
      <c r="W30" s="559"/>
      <c r="X30" s="179" t="s">
        <v>48</v>
      </c>
      <c r="Y30" s="181" t="s">
        <v>48</v>
      </c>
      <c r="Z30" s="161" t="s">
        <v>28</v>
      </c>
      <c r="AA30" s="162" t="s">
        <v>28</v>
      </c>
      <c r="AB30" s="442"/>
      <c r="AC30" s="678"/>
      <c r="AD30" s="415" t="s">
        <v>28</v>
      </c>
      <c r="AE30" s="443"/>
      <c r="AF30" s="444"/>
      <c r="AG30" s="560" t="s">
        <v>67</v>
      </c>
      <c r="AH30" s="470" t="s">
        <v>67</v>
      </c>
      <c r="AI30" s="470" t="s">
        <v>67</v>
      </c>
      <c r="AJ30" s="470" t="s">
        <v>67</v>
      </c>
      <c r="AK30" s="559"/>
      <c r="AL30" s="131" t="s">
        <v>50</v>
      </c>
      <c r="AM30" s="132" t="s">
        <v>50</v>
      </c>
      <c r="AN30" s="453"/>
      <c r="AO30" s="400" t="s">
        <v>40</v>
      </c>
      <c r="AP30" s="679"/>
      <c r="AQ30" s="400" t="s">
        <v>40</v>
      </c>
      <c r="AR30" s="403" t="s">
        <v>40</v>
      </c>
      <c r="AS30" s="454"/>
      <c r="AT30" s="455"/>
      <c r="AU30" s="677"/>
      <c r="AV30" s="678"/>
      <c r="AW30" s="561"/>
      <c r="AX30" s="678"/>
      <c r="AY30" s="415" t="s">
        <v>28</v>
      </c>
      <c r="AZ30" s="179" t="s">
        <v>48</v>
      </c>
      <c r="BA30" s="181" t="s">
        <v>48</v>
      </c>
      <c r="BB30" s="461"/>
      <c r="BC30" s="401"/>
      <c r="BD30" s="162" t="s">
        <v>28</v>
      </c>
      <c r="BE30" s="678"/>
      <c r="BF30" s="415" t="s">
        <v>28</v>
      </c>
      <c r="BG30" s="462"/>
      <c r="BH30" s="463"/>
      <c r="BI30" s="677"/>
      <c r="BJ30" s="678"/>
      <c r="BK30" s="162" t="s">
        <v>28</v>
      </c>
      <c r="BL30" s="678"/>
      <c r="BM30" s="562"/>
      <c r="BN30" s="179" t="s">
        <v>48</v>
      </c>
      <c r="BO30" s="181" t="s">
        <v>48</v>
      </c>
      <c r="BP30" s="461"/>
      <c r="BQ30" s="470" t="s">
        <v>67</v>
      </c>
      <c r="BR30" s="470" t="s">
        <v>67</v>
      </c>
      <c r="BS30" s="470" t="s">
        <v>67</v>
      </c>
      <c r="BT30" s="471" t="s">
        <v>67</v>
      </c>
      <c r="BU30" s="428"/>
      <c r="BV30" s="429"/>
      <c r="BW30" s="399" t="s">
        <v>40</v>
      </c>
      <c r="BX30" s="400" t="s">
        <v>40</v>
      </c>
      <c r="BY30" s="401"/>
      <c r="BZ30" s="402"/>
      <c r="CA30" s="680"/>
      <c r="CB30" s="404" t="s">
        <v>50</v>
      </c>
      <c r="CC30" s="405" t="s">
        <v>50</v>
      </c>
      <c r="CD30" s="413"/>
      <c r="CE30" s="414"/>
      <c r="CF30" s="162" t="s">
        <v>28</v>
      </c>
      <c r="CG30" s="678"/>
      <c r="CH30" s="415" t="s">
        <v>28</v>
      </c>
      <c r="CI30" s="416"/>
      <c r="CJ30" s="417"/>
      <c r="CK30" s="589">
        <f>COUNTIF($E30:$CJ30,"M")</f>
        <v>10</v>
      </c>
      <c r="CL30" s="590"/>
      <c r="CM30" s="591"/>
      <c r="CN30" s="592"/>
      <c r="CO30" s="592"/>
      <c r="CP30" s="593">
        <f>COUNTIF($E30:$CJ30,"S")</f>
        <v>8</v>
      </c>
      <c r="CQ30" s="594">
        <f>COUNTIF($E30:$CJ30,"X")</f>
        <v>8</v>
      </c>
      <c r="CR30" s="589">
        <f>COUNTIF($E30:$CJ30,"Mw")</f>
        <v>8</v>
      </c>
      <c r="CS30" s="595">
        <f>COUNTIF($E30:$CJ30,"Sw")</f>
        <v>4</v>
      </c>
      <c r="CT30" s="596"/>
      <c r="CU30" s="597"/>
      <c r="CV30" s="598"/>
      <c r="CW30" s="599"/>
    </row>
    <row r="31" spans="2:101" ht="18" x14ac:dyDescent="0.3">
      <c r="B31" s="600"/>
      <c r="C31" s="600"/>
      <c r="D31" s="601"/>
      <c r="E31" s="681"/>
      <c r="F31" s="682"/>
      <c r="G31" s="683"/>
      <c r="H31" s="574"/>
      <c r="I31" s="465"/>
      <c r="J31" s="503">
        <v>7.5</v>
      </c>
      <c r="K31" s="575">
        <v>7.5</v>
      </c>
      <c r="L31" s="432">
        <v>7.5</v>
      </c>
      <c r="M31" s="433"/>
      <c r="N31" s="434">
        <v>7.5</v>
      </c>
      <c r="O31" s="434">
        <v>7.5</v>
      </c>
      <c r="P31" s="684"/>
      <c r="Q31" s="436"/>
      <c r="R31" s="437"/>
      <c r="S31" s="681"/>
      <c r="T31" s="682"/>
      <c r="U31" s="420">
        <v>7.5</v>
      </c>
      <c r="V31" s="682"/>
      <c r="W31" s="576"/>
      <c r="X31" s="503">
        <v>7.5</v>
      </c>
      <c r="Y31" s="575">
        <v>7.5</v>
      </c>
      <c r="Z31" s="445">
        <v>7.5</v>
      </c>
      <c r="AA31" s="420">
        <v>7.5</v>
      </c>
      <c r="AB31" s="446"/>
      <c r="AC31" s="682"/>
      <c r="AD31" s="421">
        <v>7.5</v>
      </c>
      <c r="AE31" s="447"/>
      <c r="AF31" s="448"/>
      <c r="AG31" s="245">
        <v>7.5</v>
      </c>
      <c r="AH31" s="246">
        <v>7.5</v>
      </c>
      <c r="AI31" s="246">
        <v>7.5</v>
      </c>
      <c r="AJ31" s="246">
        <v>7.5</v>
      </c>
      <c r="AK31" s="576"/>
      <c r="AL31" s="125">
        <v>7.5</v>
      </c>
      <c r="AM31" s="126">
        <v>7.5</v>
      </c>
      <c r="AN31" s="456"/>
      <c r="AO31" s="434">
        <v>7.5</v>
      </c>
      <c r="AP31" s="683"/>
      <c r="AQ31" s="434">
        <v>7.5</v>
      </c>
      <c r="AR31" s="435">
        <v>7.5</v>
      </c>
      <c r="AS31" s="457"/>
      <c r="AT31" s="458"/>
      <c r="AU31" s="681"/>
      <c r="AV31" s="682"/>
      <c r="AW31" s="446"/>
      <c r="AX31" s="682"/>
      <c r="AY31" s="421">
        <v>7.5</v>
      </c>
      <c r="AZ31" s="503">
        <v>7.5</v>
      </c>
      <c r="BA31" s="575">
        <v>7.5</v>
      </c>
      <c r="BB31" s="464"/>
      <c r="BC31" s="465"/>
      <c r="BD31" s="420">
        <v>7.5</v>
      </c>
      <c r="BE31" s="682"/>
      <c r="BF31" s="421">
        <v>7.5</v>
      </c>
      <c r="BG31" s="466"/>
      <c r="BH31" s="467"/>
      <c r="BI31" s="681"/>
      <c r="BJ31" s="682"/>
      <c r="BK31" s="420">
        <v>7.5</v>
      </c>
      <c r="BL31" s="682"/>
      <c r="BM31" s="577"/>
      <c r="BN31" s="503">
        <v>7.5</v>
      </c>
      <c r="BO31" s="575">
        <v>7.5</v>
      </c>
      <c r="BP31" s="464"/>
      <c r="BQ31" s="246">
        <v>7.5</v>
      </c>
      <c r="BR31" s="246">
        <v>7.5</v>
      </c>
      <c r="BS31" s="246">
        <v>7.5</v>
      </c>
      <c r="BT31" s="472">
        <v>7.5</v>
      </c>
      <c r="BU31" s="456"/>
      <c r="BV31" s="473"/>
      <c r="BW31" s="432">
        <v>7.5</v>
      </c>
      <c r="BX31" s="434">
        <v>7.5</v>
      </c>
      <c r="BY31" s="465"/>
      <c r="BZ31" s="574"/>
      <c r="CA31" s="684"/>
      <c r="CB31" s="334">
        <v>7.5</v>
      </c>
      <c r="CC31" s="247">
        <v>7.5</v>
      </c>
      <c r="CD31" s="418"/>
      <c r="CE31" s="419"/>
      <c r="CF31" s="420">
        <v>7.5</v>
      </c>
      <c r="CG31" s="682"/>
      <c r="CH31" s="421">
        <v>7.5</v>
      </c>
      <c r="CI31" s="422"/>
      <c r="CJ31" s="423"/>
      <c r="CK31" s="578"/>
      <c r="CL31" s="579"/>
      <c r="CM31" s="580"/>
      <c r="CN31" s="581"/>
      <c r="CO31" s="581"/>
      <c r="CP31" s="582"/>
      <c r="CQ31" s="583"/>
      <c r="CR31" s="578"/>
      <c r="CS31" s="584"/>
      <c r="CT31" s="585"/>
      <c r="CU31" s="602">
        <f>SUM(E31:CJ31)</f>
        <v>285</v>
      </c>
      <c r="CV31" s="603">
        <f>35*12*D30</f>
        <v>210</v>
      </c>
      <c r="CW31" s="604">
        <f>CU31-CV31</f>
        <v>75</v>
      </c>
    </row>
    <row r="32" spans="2:101" ht="18" x14ac:dyDescent="0.3">
      <c r="B32" s="310">
        <v>12</v>
      </c>
      <c r="C32" s="310" t="s">
        <v>102</v>
      </c>
      <c r="D32" s="558">
        <v>0.2</v>
      </c>
      <c r="E32" s="413"/>
      <c r="F32" s="414"/>
      <c r="G32" s="162" t="s">
        <v>28</v>
      </c>
      <c r="H32" s="678"/>
      <c r="I32" s="415" t="s">
        <v>28</v>
      </c>
      <c r="J32" s="416"/>
      <c r="K32" s="417"/>
      <c r="L32" s="677"/>
      <c r="M32" s="678"/>
      <c r="N32" s="679"/>
      <c r="O32" s="402"/>
      <c r="P32" s="401"/>
      <c r="Q32" s="179" t="s">
        <v>48</v>
      </c>
      <c r="R32" s="181" t="s">
        <v>48</v>
      </c>
      <c r="S32" s="399" t="s">
        <v>40</v>
      </c>
      <c r="T32" s="427"/>
      <c r="U32" s="679"/>
      <c r="V32" s="400" t="s">
        <v>40</v>
      </c>
      <c r="W32" s="680"/>
      <c r="X32" s="428"/>
      <c r="Y32" s="429"/>
      <c r="Z32" s="677"/>
      <c r="AA32" s="678"/>
      <c r="AB32" s="162" t="s">
        <v>28</v>
      </c>
      <c r="AC32" s="678"/>
      <c r="AD32" s="559"/>
      <c r="AE32" s="179" t="s">
        <v>48</v>
      </c>
      <c r="AF32" s="181" t="s">
        <v>48</v>
      </c>
      <c r="AG32" s="677"/>
      <c r="AH32" s="678"/>
      <c r="AI32" s="442"/>
      <c r="AJ32" s="678"/>
      <c r="AK32" s="415" t="s">
        <v>28</v>
      </c>
      <c r="AL32" s="443"/>
      <c r="AM32" s="444"/>
      <c r="AN32" s="685"/>
      <c r="AO32" s="686"/>
      <c r="AP32" s="686"/>
      <c r="AQ32" s="686"/>
      <c r="AR32" s="559"/>
      <c r="AS32" s="131" t="s">
        <v>50</v>
      </c>
      <c r="AT32" s="132" t="s">
        <v>50</v>
      </c>
      <c r="AU32" s="453"/>
      <c r="AV32" s="400" t="s">
        <v>40</v>
      </c>
      <c r="AW32" s="679"/>
      <c r="AX32" s="400" t="s">
        <v>40</v>
      </c>
      <c r="AY32" s="680"/>
      <c r="AZ32" s="454"/>
      <c r="BA32" s="455"/>
      <c r="BB32" s="677"/>
      <c r="BC32" s="678"/>
      <c r="BD32" s="561"/>
      <c r="BE32" s="678"/>
      <c r="BF32" s="415" t="s">
        <v>28</v>
      </c>
      <c r="BG32" s="179" t="s">
        <v>48</v>
      </c>
      <c r="BH32" s="181" t="s">
        <v>48</v>
      </c>
      <c r="BI32" s="461"/>
      <c r="BJ32" s="401"/>
      <c r="BK32" s="162" t="s">
        <v>28</v>
      </c>
      <c r="BL32" s="678"/>
      <c r="BM32" s="415" t="s">
        <v>28</v>
      </c>
      <c r="BN32" s="462"/>
      <c r="BO32" s="463"/>
      <c r="BP32" s="677"/>
      <c r="BQ32" s="678"/>
      <c r="BR32" s="162" t="s">
        <v>28</v>
      </c>
      <c r="BS32" s="678"/>
      <c r="BT32" s="562"/>
      <c r="BU32" s="179" t="s">
        <v>48</v>
      </c>
      <c r="BV32" s="181" t="s">
        <v>48</v>
      </c>
      <c r="BW32" s="461"/>
      <c r="BX32" s="686"/>
      <c r="BY32" s="686"/>
      <c r="BZ32" s="686"/>
      <c r="CA32" s="687"/>
      <c r="CB32" s="428"/>
      <c r="CC32" s="429"/>
      <c r="CD32" s="399" t="s">
        <v>40</v>
      </c>
      <c r="CE32" s="400" t="s">
        <v>40</v>
      </c>
      <c r="CF32" s="401"/>
      <c r="CG32" s="402"/>
      <c r="CH32" s="680"/>
      <c r="CI32" s="404" t="s">
        <v>50</v>
      </c>
      <c r="CJ32" s="405" t="s">
        <v>50</v>
      </c>
      <c r="CK32" s="589">
        <f>COUNTIF($E32:$CJ32,"M")</f>
        <v>8</v>
      </c>
      <c r="CL32" s="590"/>
      <c r="CM32" s="591"/>
      <c r="CN32" s="592"/>
      <c r="CO32" s="592"/>
      <c r="CP32" s="593">
        <f>COUNTIF($E32:$CJ32,"S")</f>
        <v>6</v>
      </c>
      <c r="CQ32" s="594">
        <f>COUNTIF($E32:$CJ32,"X")</f>
        <v>0</v>
      </c>
      <c r="CR32" s="589">
        <f>COUNTIF($E32:$CJ32,"Mw")</f>
        <v>8</v>
      </c>
      <c r="CS32" s="595">
        <f>COUNTIF($E32:$CJ32,"Sw")</f>
        <v>4</v>
      </c>
      <c r="CT32" s="596"/>
      <c r="CU32" s="597"/>
      <c r="CV32" s="598"/>
      <c r="CW32" s="599"/>
    </row>
    <row r="33" spans="1:103" ht="18" x14ac:dyDescent="0.3">
      <c r="B33" s="238"/>
      <c r="C33" s="238"/>
      <c r="D33" s="605"/>
      <c r="E33" s="418"/>
      <c r="F33" s="419"/>
      <c r="G33" s="420">
        <v>7.5</v>
      </c>
      <c r="H33" s="682"/>
      <c r="I33" s="421">
        <v>7.5</v>
      </c>
      <c r="J33" s="422"/>
      <c r="K33" s="423"/>
      <c r="L33" s="681"/>
      <c r="M33" s="682"/>
      <c r="N33" s="683"/>
      <c r="O33" s="574"/>
      <c r="P33" s="465"/>
      <c r="Q33" s="503">
        <v>7.5</v>
      </c>
      <c r="R33" s="575">
        <v>7.5</v>
      </c>
      <c r="S33" s="432">
        <v>7.5</v>
      </c>
      <c r="T33" s="433"/>
      <c r="U33" s="683"/>
      <c r="V33" s="434">
        <v>7.5</v>
      </c>
      <c r="W33" s="684"/>
      <c r="X33" s="436"/>
      <c r="Y33" s="437"/>
      <c r="Z33" s="681"/>
      <c r="AA33" s="682"/>
      <c r="AB33" s="420">
        <v>7.5</v>
      </c>
      <c r="AC33" s="682"/>
      <c r="AD33" s="576"/>
      <c r="AE33" s="503">
        <v>7.5</v>
      </c>
      <c r="AF33" s="575">
        <v>7.5</v>
      </c>
      <c r="AG33" s="681"/>
      <c r="AH33" s="682"/>
      <c r="AI33" s="446"/>
      <c r="AJ33" s="682"/>
      <c r="AK33" s="421">
        <v>7.5</v>
      </c>
      <c r="AL33" s="447"/>
      <c r="AM33" s="448"/>
      <c r="AN33" s="688"/>
      <c r="AO33" s="689"/>
      <c r="AP33" s="689"/>
      <c r="AQ33" s="689"/>
      <c r="AR33" s="576"/>
      <c r="AS33" s="125">
        <v>7.5</v>
      </c>
      <c r="AT33" s="126">
        <v>7.5</v>
      </c>
      <c r="AU33" s="456"/>
      <c r="AV33" s="434">
        <v>7.5</v>
      </c>
      <c r="AW33" s="683"/>
      <c r="AX33" s="434">
        <v>7.5</v>
      </c>
      <c r="AY33" s="684"/>
      <c r="AZ33" s="457"/>
      <c r="BA33" s="458"/>
      <c r="BB33" s="681"/>
      <c r="BC33" s="682"/>
      <c r="BD33" s="446"/>
      <c r="BE33" s="682"/>
      <c r="BF33" s="421">
        <v>7.5</v>
      </c>
      <c r="BG33" s="503">
        <v>7.5</v>
      </c>
      <c r="BH33" s="575">
        <v>7.5</v>
      </c>
      <c r="BI33" s="464"/>
      <c r="BJ33" s="465"/>
      <c r="BK33" s="420">
        <v>7.5</v>
      </c>
      <c r="BL33" s="682"/>
      <c r="BM33" s="421">
        <v>7.5</v>
      </c>
      <c r="BN33" s="466"/>
      <c r="BO33" s="467"/>
      <c r="BP33" s="681"/>
      <c r="BQ33" s="682"/>
      <c r="BR33" s="420">
        <v>7.5</v>
      </c>
      <c r="BS33" s="682"/>
      <c r="BT33" s="577"/>
      <c r="BU33" s="503">
        <v>7.5</v>
      </c>
      <c r="BV33" s="575">
        <v>7.5</v>
      </c>
      <c r="BW33" s="464"/>
      <c r="BX33" s="689"/>
      <c r="BY33" s="689"/>
      <c r="BZ33" s="689"/>
      <c r="CA33" s="690"/>
      <c r="CB33" s="456"/>
      <c r="CC33" s="473"/>
      <c r="CD33" s="432">
        <v>7.5</v>
      </c>
      <c r="CE33" s="434">
        <v>7.5</v>
      </c>
      <c r="CF33" s="465"/>
      <c r="CG33" s="574"/>
      <c r="CH33" s="684"/>
      <c r="CI33" s="334">
        <v>7.5</v>
      </c>
      <c r="CJ33" s="247">
        <v>7.5</v>
      </c>
      <c r="CK33" s="578"/>
      <c r="CL33" s="579"/>
      <c r="CM33" s="580"/>
      <c r="CN33" s="581"/>
      <c r="CO33" s="581"/>
      <c r="CP33" s="582"/>
      <c r="CQ33" s="583"/>
      <c r="CR33" s="578"/>
      <c r="CS33" s="584"/>
      <c r="CT33" s="585"/>
      <c r="CU33" s="602">
        <f>SUM(E33:CJ33)</f>
        <v>195</v>
      </c>
      <c r="CV33" s="603">
        <f>35*12*D32</f>
        <v>84</v>
      </c>
      <c r="CW33" s="604">
        <f>CU33-CV33</f>
        <v>111</v>
      </c>
    </row>
    <row r="34" spans="1:103" ht="18" x14ac:dyDescent="0.3">
      <c r="B34" s="606"/>
      <c r="C34" s="607"/>
      <c r="D34" s="608" t="s">
        <v>120</v>
      </c>
      <c r="E34" s="609">
        <f t="shared" ref="E34:AJ34" si="0">E11+E13+E15+E17+E19+E21+E31+E33</f>
        <v>22.5</v>
      </c>
      <c r="F34" s="610">
        <f t="shared" si="0"/>
        <v>37.5</v>
      </c>
      <c r="G34" s="610">
        <f t="shared" si="0"/>
        <v>37.5</v>
      </c>
      <c r="H34" s="610">
        <f t="shared" si="0"/>
        <v>37.5</v>
      </c>
      <c r="I34" s="611">
        <f t="shared" si="0"/>
        <v>45</v>
      </c>
      <c r="J34" s="612">
        <f t="shared" si="0"/>
        <v>30</v>
      </c>
      <c r="K34" s="613">
        <f t="shared" si="0"/>
        <v>30</v>
      </c>
      <c r="L34" s="609">
        <f t="shared" si="0"/>
        <v>30</v>
      </c>
      <c r="M34" s="610">
        <f t="shared" si="0"/>
        <v>30</v>
      </c>
      <c r="N34" s="610">
        <f t="shared" si="0"/>
        <v>37.5</v>
      </c>
      <c r="O34" s="610">
        <f t="shared" si="0"/>
        <v>45</v>
      </c>
      <c r="P34" s="611">
        <f t="shared" si="0"/>
        <v>37.5</v>
      </c>
      <c r="Q34" s="612">
        <f t="shared" si="0"/>
        <v>30</v>
      </c>
      <c r="R34" s="613">
        <f t="shared" si="0"/>
        <v>30</v>
      </c>
      <c r="S34" s="609">
        <f t="shared" si="0"/>
        <v>30</v>
      </c>
      <c r="T34" s="610">
        <f t="shared" si="0"/>
        <v>30</v>
      </c>
      <c r="U34" s="610">
        <f t="shared" si="0"/>
        <v>45</v>
      </c>
      <c r="V34" s="610">
        <f t="shared" si="0"/>
        <v>37.5</v>
      </c>
      <c r="W34" s="611">
        <f t="shared" si="0"/>
        <v>30</v>
      </c>
      <c r="X34" s="612">
        <f t="shared" si="0"/>
        <v>30</v>
      </c>
      <c r="Y34" s="613">
        <f t="shared" si="0"/>
        <v>30</v>
      </c>
      <c r="Z34" s="609">
        <f t="shared" si="0"/>
        <v>37.5</v>
      </c>
      <c r="AA34" s="610">
        <f t="shared" si="0"/>
        <v>37.5</v>
      </c>
      <c r="AB34" s="610">
        <f t="shared" si="0"/>
        <v>45</v>
      </c>
      <c r="AC34" s="610">
        <f t="shared" si="0"/>
        <v>30</v>
      </c>
      <c r="AD34" s="611">
        <f t="shared" si="0"/>
        <v>37.5</v>
      </c>
      <c r="AE34" s="612">
        <f t="shared" si="0"/>
        <v>30</v>
      </c>
      <c r="AF34" s="613">
        <f t="shared" si="0"/>
        <v>30</v>
      </c>
      <c r="AG34" s="609">
        <f t="shared" si="0"/>
        <v>37.5</v>
      </c>
      <c r="AH34" s="610">
        <f t="shared" si="0"/>
        <v>37.5</v>
      </c>
      <c r="AI34" s="610">
        <f t="shared" si="0"/>
        <v>45</v>
      </c>
      <c r="AJ34" s="610">
        <f t="shared" si="0"/>
        <v>37.5</v>
      </c>
      <c r="AK34" s="611">
        <f t="shared" ref="AK34:BP34" si="1">AK11+AK13+AK15+AK17+AK19+AK21+AK31+AK33</f>
        <v>37.5</v>
      </c>
      <c r="AL34" s="612">
        <f t="shared" si="1"/>
        <v>30</v>
      </c>
      <c r="AM34" s="613">
        <f t="shared" si="1"/>
        <v>30</v>
      </c>
      <c r="AN34" s="609">
        <f t="shared" si="1"/>
        <v>37.5</v>
      </c>
      <c r="AO34" s="610">
        <f t="shared" si="1"/>
        <v>37.5</v>
      </c>
      <c r="AP34" s="610">
        <f t="shared" si="1"/>
        <v>30</v>
      </c>
      <c r="AQ34" s="610">
        <f t="shared" si="1"/>
        <v>37.5</v>
      </c>
      <c r="AR34" s="611">
        <f t="shared" si="1"/>
        <v>37.5</v>
      </c>
      <c r="AS34" s="612">
        <f t="shared" si="1"/>
        <v>30</v>
      </c>
      <c r="AT34" s="613">
        <f t="shared" si="1"/>
        <v>30</v>
      </c>
      <c r="AU34" s="614">
        <f t="shared" si="1"/>
        <v>37.5</v>
      </c>
      <c r="AV34" s="609">
        <f t="shared" si="1"/>
        <v>37.5</v>
      </c>
      <c r="AW34" s="610">
        <f t="shared" si="1"/>
        <v>37.5</v>
      </c>
      <c r="AX34" s="610">
        <f t="shared" si="1"/>
        <v>45</v>
      </c>
      <c r="AY34" s="611">
        <f t="shared" si="1"/>
        <v>30</v>
      </c>
      <c r="AZ34" s="612">
        <f t="shared" si="1"/>
        <v>30</v>
      </c>
      <c r="BA34" s="613">
        <f t="shared" si="1"/>
        <v>30</v>
      </c>
      <c r="BB34" s="609">
        <f t="shared" si="1"/>
        <v>37.5</v>
      </c>
      <c r="BC34" s="610">
        <f t="shared" si="1"/>
        <v>37.5</v>
      </c>
      <c r="BD34" s="610">
        <f t="shared" si="1"/>
        <v>45</v>
      </c>
      <c r="BE34" s="610">
        <f t="shared" si="1"/>
        <v>37.5</v>
      </c>
      <c r="BF34" s="611">
        <f t="shared" si="1"/>
        <v>37.5</v>
      </c>
      <c r="BG34" s="612">
        <f t="shared" si="1"/>
        <v>30</v>
      </c>
      <c r="BH34" s="613">
        <f t="shared" si="1"/>
        <v>30</v>
      </c>
      <c r="BI34" s="609">
        <f t="shared" ref="BI34:CJ34" si="2">BI11+BI13+BI19+BI15+BI17+BI33</f>
        <v>30</v>
      </c>
      <c r="BJ34" s="610">
        <f t="shared" si="2"/>
        <v>37.5</v>
      </c>
      <c r="BK34" s="610">
        <f t="shared" si="2"/>
        <v>30</v>
      </c>
      <c r="BL34" s="610">
        <f t="shared" si="2"/>
        <v>37.5</v>
      </c>
      <c r="BM34" s="611">
        <f t="shared" si="2"/>
        <v>30</v>
      </c>
      <c r="BN34" s="612">
        <f t="shared" si="2"/>
        <v>22.5</v>
      </c>
      <c r="BO34" s="613">
        <f t="shared" si="2"/>
        <v>22.5</v>
      </c>
      <c r="BP34" s="609">
        <f t="shared" si="2"/>
        <v>22.5</v>
      </c>
      <c r="BQ34" s="610">
        <f t="shared" si="2"/>
        <v>30</v>
      </c>
      <c r="BR34" s="610">
        <f t="shared" si="2"/>
        <v>30</v>
      </c>
      <c r="BS34" s="610">
        <f t="shared" si="2"/>
        <v>37.5</v>
      </c>
      <c r="BT34" s="611">
        <f t="shared" si="2"/>
        <v>30</v>
      </c>
      <c r="BU34" s="612">
        <f t="shared" si="2"/>
        <v>22.5</v>
      </c>
      <c r="BV34" s="613">
        <f t="shared" si="2"/>
        <v>22.5</v>
      </c>
      <c r="BW34" s="609">
        <f t="shared" si="2"/>
        <v>22.5</v>
      </c>
      <c r="BX34" s="610">
        <f t="shared" si="2"/>
        <v>30</v>
      </c>
      <c r="BY34" s="610">
        <f t="shared" si="2"/>
        <v>30</v>
      </c>
      <c r="BZ34" s="610">
        <f t="shared" si="2"/>
        <v>37.5</v>
      </c>
      <c r="CA34" s="611">
        <f t="shared" si="2"/>
        <v>22.5</v>
      </c>
      <c r="CB34" s="612">
        <f t="shared" si="2"/>
        <v>22.5</v>
      </c>
      <c r="CC34" s="613">
        <f t="shared" si="2"/>
        <v>22.5</v>
      </c>
      <c r="CD34" s="609">
        <f t="shared" si="2"/>
        <v>22.5</v>
      </c>
      <c r="CE34" s="610">
        <f t="shared" si="2"/>
        <v>37.5</v>
      </c>
      <c r="CF34" s="610">
        <f t="shared" si="2"/>
        <v>30</v>
      </c>
      <c r="CG34" s="610">
        <f t="shared" si="2"/>
        <v>37.5</v>
      </c>
      <c r="CH34" s="611">
        <f t="shared" si="2"/>
        <v>30</v>
      </c>
      <c r="CI34" s="612">
        <f t="shared" si="2"/>
        <v>22.5</v>
      </c>
      <c r="CJ34" s="613">
        <f t="shared" si="2"/>
        <v>22.5</v>
      </c>
      <c r="CK34" s="615"/>
      <c r="CL34" s="616"/>
      <c r="CM34" s="617"/>
      <c r="CN34" s="618"/>
      <c r="CO34" s="618"/>
      <c r="CP34" s="619"/>
      <c r="CQ34" s="616"/>
      <c r="CR34" s="616"/>
      <c r="CS34" s="620"/>
      <c r="CT34" s="621"/>
      <c r="CU34" s="393"/>
      <c r="CV34" s="622"/>
      <c r="CW34" s="623"/>
    </row>
    <row r="35" spans="1:103" ht="18" x14ac:dyDescent="0.3">
      <c r="A35" s="624"/>
      <c r="B35" s="408"/>
      <c r="C35" s="179">
        <v>4</v>
      </c>
      <c r="D35" s="179" t="s">
        <v>28</v>
      </c>
      <c r="E35" s="179">
        <f>COUNTIF(E10:E33,"M")</f>
        <v>4</v>
      </c>
      <c r="F35" s="547">
        <f>COUNTIF(F10:F33,"M")</f>
        <v>4</v>
      </c>
      <c r="G35" s="547">
        <f>COUNTIF(G10:G33,"M")</f>
        <v>4</v>
      </c>
      <c r="H35" s="547">
        <f>COUNTIF(H10:H33,"M")</f>
        <v>5</v>
      </c>
      <c r="I35" s="547">
        <f>COUNTIF(I10:I33,"M")</f>
        <v>4</v>
      </c>
      <c r="J35" s="625"/>
      <c r="K35" s="626"/>
      <c r="L35" s="547">
        <f>COUNTIF(L10:L33,"M")</f>
        <v>4</v>
      </c>
      <c r="M35" s="547">
        <f>COUNTIF(M10:M33,"M")</f>
        <v>4</v>
      </c>
      <c r="N35" s="547">
        <f>COUNTIF(N10:N33,"M")</f>
        <v>4</v>
      </c>
      <c r="O35" s="547">
        <f>COUNTIF(O10:O33,"M")</f>
        <v>6</v>
      </c>
      <c r="P35" s="547">
        <f>COUNTIF(P10:P33,"M")</f>
        <v>4</v>
      </c>
      <c r="Q35" s="625"/>
      <c r="R35" s="626"/>
      <c r="S35" s="547">
        <f>COUNTIF(S10:S33,"M")</f>
        <v>4</v>
      </c>
      <c r="T35" s="547">
        <f>COUNTIF(T10:T33,"M")</f>
        <v>4</v>
      </c>
      <c r="U35" s="547">
        <f>COUNTIF(U10:U33,"M")</f>
        <v>4</v>
      </c>
      <c r="V35" s="547">
        <f>COUNTIF(V10:V33,"M")</f>
        <v>5</v>
      </c>
      <c r="W35" s="547">
        <f>COUNTIF(W10:W33,"M")</f>
        <v>4</v>
      </c>
      <c r="X35" s="625"/>
      <c r="Y35" s="626"/>
      <c r="Z35" s="547">
        <f>COUNTIF(Z10:Z33,"M")</f>
        <v>4</v>
      </c>
      <c r="AA35" s="547">
        <f>COUNTIF(AA10:AA33,"M")</f>
        <v>4</v>
      </c>
      <c r="AB35" s="547">
        <f>COUNTIF(AB10:AB33,"M")</f>
        <v>4</v>
      </c>
      <c r="AC35" s="547">
        <f>COUNTIF(AC10:AC33,"M")</f>
        <v>4</v>
      </c>
      <c r="AD35" s="547">
        <f>COUNTIF(AD10:AD33,"M")</f>
        <v>4</v>
      </c>
      <c r="AE35" s="625"/>
      <c r="AF35" s="626"/>
      <c r="AG35" s="547">
        <f>COUNTIF(AG10:AG33,"M")</f>
        <v>4</v>
      </c>
      <c r="AH35" s="547">
        <f>COUNTIF(AH10:AH33,"M")</f>
        <v>4</v>
      </c>
      <c r="AI35" s="547">
        <f>COUNTIF(AI10:AI33,"M")</f>
        <v>4</v>
      </c>
      <c r="AJ35" s="547">
        <f>COUNTIF(AJ10:AJ33,"M")</f>
        <v>5</v>
      </c>
      <c r="AK35" s="547">
        <f>COUNTIF(AK10:AK33,"M")</f>
        <v>4</v>
      </c>
      <c r="AL35" s="625"/>
      <c r="AM35" s="626"/>
      <c r="AN35" s="547">
        <f>COUNTIF(AN10:AN33,"M")</f>
        <v>5</v>
      </c>
      <c r="AO35" s="547">
        <f>COUNTIF(AO10:AO33,"M")</f>
        <v>5</v>
      </c>
      <c r="AP35" s="547">
        <f>COUNTIF(AP10:AP33,"M")</f>
        <v>4</v>
      </c>
      <c r="AQ35" s="547">
        <f>COUNTIF(AQ10:AQ33,"M")</f>
        <v>6</v>
      </c>
      <c r="AR35" s="547">
        <f>COUNTIF(AR10:AR33,"M")</f>
        <v>4</v>
      </c>
      <c r="AS35" s="625"/>
      <c r="AT35" s="626"/>
      <c r="AU35" s="547">
        <f>COUNTIF(AU10:AU33,"M")</f>
        <v>4</v>
      </c>
      <c r="AV35" s="547">
        <f>COUNTIF(AV10:AV33,"M")</f>
        <v>4</v>
      </c>
      <c r="AW35" s="547">
        <f>COUNTIF(AW10:AW33,"M")</f>
        <v>4</v>
      </c>
      <c r="AX35" s="547">
        <f>COUNTIF(AX10:AX33,"M")</f>
        <v>5</v>
      </c>
      <c r="AY35" s="547">
        <f>COUNTIF(AY10:AY33,"M")</f>
        <v>4</v>
      </c>
      <c r="AZ35" s="625"/>
      <c r="BA35" s="626"/>
      <c r="BB35" s="547">
        <f>COUNTIF(BB10:BB33,"M")</f>
        <v>4</v>
      </c>
      <c r="BC35" s="547">
        <f>COUNTIF(BC10:BC33,"M")</f>
        <v>4</v>
      </c>
      <c r="BD35" s="547">
        <f>COUNTIF(BD10:BD33,"M")</f>
        <v>4</v>
      </c>
      <c r="BE35" s="547">
        <f>COUNTIF(BE10:BE33,"M")</f>
        <v>4</v>
      </c>
      <c r="BF35" s="547">
        <f>COUNTIF(BF10:BF33,"M")</f>
        <v>4</v>
      </c>
      <c r="BG35" s="625"/>
      <c r="BH35" s="626"/>
      <c r="BI35" s="547">
        <f>COUNTIF(BI10:BI33,"M")</f>
        <v>4</v>
      </c>
      <c r="BJ35" s="547">
        <f>COUNTIF(BJ10:BJ33,"M")</f>
        <v>4</v>
      </c>
      <c r="BK35" s="547">
        <f>COUNTIF(BK10:BK33,"M")</f>
        <v>4</v>
      </c>
      <c r="BL35" s="547">
        <f>COUNTIF(BL10:BL33,"M")</f>
        <v>4</v>
      </c>
      <c r="BM35" s="547">
        <f>COUNTIF(BM10:BM33,"M")</f>
        <v>4</v>
      </c>
      <c r="BN35" s="625"/>
      <c r="BO35" s="626"/>
      <c r="BP35" s="547">
        <f>COUNTIF(BP10:BP33,"M")</f>
        <v>4</v>
      </c>
      <c r="BQ35" s="547">
        <f>COUNTIF(BQ10:BQ33,"M")</f>
        <v>4</v>
      </c>
      <c r="BR35" s="547">
        <f>COUNTIF(BR10:BR33,"M")</f>
        <v>4</v>
      </c>
      <c r="BS35" s="547">
        <f>COUNTIF(BS10:BS33,"M")</f>
        <v>5</v>
      </c>
      <c r="BT35" s="547">
        <f>COUNTIF(BT10:BT33,"M")</f>
        <v>4</v>
      </c>
      <c r="BU35" s="625"/>
      <c r="BV35" s="626"/>
      <c r="BW35" s="547">
        <f>COUNTIF(BW10:BW33,"M")</f>
        <v>5</v>
      </c>
      <c r="BX35" s="547">
        <f>COUNTIF(BX10:BX33,"M")</f>
        <v>5</v>
      </c>
      <c r="BY35" s="547">
        <f>COUNTIF(BY10:BY33,"M")</f>
        <v>4</v>
      </c>
      <c r="BZ35" s="547">
        <f>COUNTIF(BZ10:BZ33,"M")</f>
        <v>6</v>
      </c>
      <c r="CA35" s="547">
        <f>COUNTIF(CA10:CA33,"M")</f>
        <v>4</v>
      </c>
      <c r="CB35" s="625"/>
      <c r="CC35" s="626"/>
      <c r="CD35" s="547">
        <f>COUNTIF(CD10:CD33,"M")</f>
        <v>5</v>
      </c>
      <c r="CE35" s="547">
        <f>COUNTIF(CE10:CE33,"M")</f>
        <v>5</v>
      </c>
      <c r="CF35" s="547">
        <f>COUNTIF(CF10:CF33,"M")</f>
        <v>4</v>
      </c>
      <c r="CG35" s="547">
        <f>COUNTIF(CG10:CG33,"M")</f>
        <v>5</v>
      </c>
      <c r="CH35" s="181">
        <f>COUNTIF(CH10:CH33,"M")</f>
        <v>4</v>
      </c>
      <c r="CI35" s="625"/>
      <c r="CJ35" s="626"/>
      <c r="CK35" s="627"/>
      <c r="CL35" s="190"/>
      <c r="CM35" s="212"/>
      <c r="CN35" s="90"/>
      <c r="CO35" s="90"/>
      <c r="CP35" s="806" t="s">
        <v>97</v>
      </c>
      <c r="CQ35" s="190"/>
      <c r="CR35" s="190"/>
      <c r="CS35" s="120"/>
      <c r="CT35" s="127"/>
      <c r="CU35" s="393"/>
      <c r="CV35" s="628"/>
      <c r="CW35" s="623"/>
      <c r="CX35" s="624"/>
    </row>
    <row r="36" spans="1:103" ht="18" hidden="1" x14ac:dyDescent="0.3">
      <c r="A36" s="127"/>
      <c r="B36" s="537"/>
      <c r="C36" s="302"/>
      <c r="D36" s="312"/>
      <c r="E36" s="312"/>
      <c r="F36" s="320"/>
      <c r="G36" s="320"/>
      <c r="H36" s="320"/>
      <c r="I36" s="313"/>
      <c r="J36" s="629"/>
      <c r="K36" s="630"/>
      <c r="L36" s="312"/>
      <c r="M36" s="320"/>
      <c r="N36" s="320"/>
      <c r="O36" s="320"/>
      <c r="P36" s="313"/>
      <c r="Q36" s="629"/>
      <c r="R36" s="630"/>
      <c r="S36" s="312"/>
      <c r="T36" s="320"/>
      <c r="U36" s="320"/>
      <c r="V36" s="320"/>
      <c r="W36" s="313"/>
      <c r="X36" s="629"/>
      <c r="Y36" s="630"/>
      <c r="Z36" s="312"/>
      <c r="AA36" s="320"/>
      <c r="AB36" s="320"/>
      <c r="AC36" s="320"/>
      <c r="AD36" s="313"/>
      <c r="AE36" s="629"/>
      <c r="AF36" s="630"/>
      <c r="AG36" s="312"/>
      <c r="AH36" s="320"/>
      <c r="AI36" s="320"/>
      <c r="AJ36" s="320"/>
      <c r="AK36" s="313"/>
      <c r="AL36" s="629"/>
      <c r="AM36" s="630"/>
      <c r="AN36" s="312"/>
      <c r="AO36" s="320"/>
      <c r="AP36" s="320"/>
      <c r="AQ36" s="320"/>
      <c r="AR36" s="313"/>
      <c r="AS36" s="629"/>
      <c r="AT36" s="630"/>
      <c r="AU36" s="312"/>
      <c r="AV36" s="320"/>
      <c r="AW36" s="320"/>
      <c r="AX36" s="320"/>
      <c r="AY36" s="313"/>
      <c r="AZ36" s="629"/>
      <c r="BA36" s="630"/>
      <c r="BB36" s="312"/>
      <c r="BC36" s="320"/>
      <c r="BD36" s="320"/>
      <c r="BE36" s="320"/>
      <c r="BF36" s="313"/>
      <c r="BG36" s="629"/>
      <c r="BH36" s="630"/>
      <c r="BI36" s="312"/>
      <c r="BJ36" s="320"/>
      <c r="BK36" s="320"/>
      <c r="BL36" s="320"/>
      <c r="BM36" s="313"/>
      <c r="BN36" s="625"/>
      <c r="BO36" s="626"/>
      <c r="BP36" s="312"/>
      <c r="BQ36" s="320"/>
      <c r="BR36" s="320"/>
      <c r="BS36" s="320"/>
      <c r="BT36" s="313"/>
      <c r="BU36" s="625"/>
      <c r="BV36" s="626"/>
      <c r="BW36" s="312"/>
      <c r="BX36" s="320"/>
      <c r="BY36" s="320"/>
      <c r="BZ36" s="320"/>
      <c r="CA36" s="313"/>
      <c r="CB36" s="625"/>
      <c r="CC36" s="626"/>
      <c r="CD36" s="312"/>
      <c r="CE36" s="320"/>
      <c r="CF36" s="320"/>
      <c r="CG36" s="320"/>
      <c r="CH36" s="313"/>
      <c r="CI36" s="625"/>
      <c r="CJ36" s="626"/>
      <c r="CK36" s="537"/>
      <c r="CL36" s="631"/>
      <c r="CM36" s="526"/>
      <c r="CN36" s="632"/>
      <c r="CO36" s="632"/>
      <c r="CP36" s="805" t="s">
        <v>128</v>
      </c>
      <c r="CS36" s="634"/>
      <c r="CT36"/>
      <c r="CU36" s="537"/>
      <c r="CV36" s="635"/>
    </row>
    <row r="37" spans="1:103" ht="18" x14ac:dyDescent="0.3">
      <c r="A37" s="634"/>
      <c r="B37" s="634"/>
      <c r="C37" s="334">
        <v>2</v>
      </c>
      <c r="D37" s="217" t="s">
        <v>40</v>
      </c>
      <c r="E37" s="503">
        <f>COUNTIF(E10:E33,"S")</f>
        <v>2</v>
      </c>
      <c r="F37" s="636">
        <f>COUNTIF(F10:F33,"S")</f>
        <v>2</v>
      </c>
      <c r="G37" s="636">
        <f>COUNTIF(G10:G33,"S")</f>
        <v>2</v>
      </c>
      <c r="H37" s="636">
        <f>COUNTIF(H10:H33,"S")</f>
        <v>2</v>
      </c>
      <c r="I37" s="575">
        <f>COUNTIF(I10:I33,"S")</f>
        <v>3</v>
      </c>
      <c r="J37" s="637"/>
      <c r="K37" s="638"/>
      <c r="L37" s="503">
        <f>COUNTIF(L10:L33,"S")</f>
        <v>2</v>
      </c>
      <c r="M37" s="636">
        <f>COUNTIF(M10:M33,"S")</f>
        <v>2</v>
      </c>
      <c r="N37" s="636">
        <f>COUNTIF(N10:N33,"S")</f>
        <v>2</v>
      </c>
      <c r="O37" s="636">
        <f>COUNTIF(O10:O33,"S")</f>
        <v>2</v>
      </c>
      <c r="P37" s="575">
        <f>COUNTIF(P10:P33,"S")</f>
        <v>2</v>
      </c>
      <c r="Q37" s="637"/>
      <c r="R37" s="638"/>
      <c r="S37" s="503">
        <f>COUNTIF(S10:S33,"S")</f>
        <v>2</v>
      </c>
      <c r="T37" s="636">
        <f>COUNTIF(T10:T33,"S")</f>
        <v>2</v>
      </c>
      <c r="U37" s="636">
        <f>COUNTIF(U10:U33,"S")</f>
        <v>2</v>
      </c>
      <c r="V37" s="636">
        <f>COUNTIF(V10:V33,"S")</f>
        <v>2</v>
      </c>
      <c r="W37" s="575">
        <f>COUNTIF(W10:W33,"S")</f>
        <v>2</v>
      </c>
      <c r="X37" s="637"/>
      <c r="Y37" s="638"/>
      <c r="Z37" s="503">
        <f>COUNTIF(Z10:Z33,"S")</f>
        <v>2</v>
      </c>
      <c r="AA37" s="636">
        <f>COUNTIF(AA10:AA33,"S")</f>
        <v>2</v>
      </c>
      <c r="AB37" s="636">
        <f>COUNTIF(AB10:AB33,"S")</f>
        <v>3</v>
      </c>
      <c r="AC37" s="636">
        <f>COUNTIF(AC10:AC33,"S")</f>
        <v>2</v>
      </c>
      <c r="AD37" s="575">
        <f>COUNTIF(AD10:AD33,"S")</f>
        <v>3</v>
      </c>
      <c r="AE37" s="637"/>
      <c r="AF37" s="638"/>
      <c r="AG37" s="503">
        <f>COUNTIF(AG10:AG33,"S")</f>
        <v>2</v>
      </c>
      <c r="AH37" s="636">
        <f>COUNTIF(AH10:AH33,"S")</f>
        <v>2</v>
      </c>
      <c r="AI37" s="636">
        <f>COUNTIF(AI10:AI33,"S")</f>
        <v>3</v>
      </c>
      <c r="AJ37" s="636">
        <f>COUNTIF(AJ10:AJ33,"S")</f>
        <v>2</v>
      </c>
      <c r="AK37" s="575">
        <f>COUNTIF(AK10:AK33,"S")</f>
        <v>3</v>
      </c>
      <c r="AL37" s="637"/>
      <c r="AM37" s="638"/>
      <c r="AN37" s="503">
        <f>COUNTIF(AN10:AN33,"S")</f>
        <v>2</v>
      </c>
      <c r="AO37" s="636">
        <f>COUNTIF(AO10:AO33,"S")</f>
        <v>2</v>
      </c>
      <c r="AP37" s="636">
        <f>COUNTIF(AP10:AP33,"S")</f>
        <v>2</v>
      </c>
      <c r="AQ37" s="636">
        <f>COUNTIF(AQ10:AQ33,"S")</f>
        <v>2</v>
      </c>
      <c r="AR37" s="575">
        <f>COUNTIF(AR10:AR33,"S")</f>
        <v>3</v>
      </c>
      <c r="AS37" s="637"/>
      <c r="AT37" s="638"/>
      <c r="AU37" s="503">
        <f>COUNTIF(AU10:AU33,"S")</f>
        <v>2</v>
      </c>
      <c r="AV37" s="636">
        <f>COUNTIF(AV10:AV33,"S")</f>
        <v>2</v>
      </c>
      <c r="AW37" s="636">
        <f>COUNTIF(AW10:AW33,"S")</f>
        <v>2</v>
      </c>
      <c r="AX37" s="636">
        <f>COUNTIF(AX10:AX33,"S")</f>
        <v>2</v>
      </c>
      <c r="AY37" s="575">
        <f>COUNTIF(AY10:AY33,"S")</f>
        <v>2</v>
      </c>
      <c r="AZ37" s="637"/>
      <c r="BA37" s="638"/>
      <c r="BB37" s="503">
        <f>COUNTIF(BB10:BB33,"S")</f>
        <v>2</v>
      </c>
      <c r="BC37" s="636">
        <f>COUNTIF(BC10:BC33,"S")</f>
        <v>2</v>
      </c>
      <c r="BD37" s="636">
        <f>COUNTIF(BD10:BD33,"S")</f>
        <v>3</v>
      </c>
      <c r="BE37" s="636">
        <f>COUNTIF(BE10:BE33,"S")</f>
        <v>2</v>
      </c>
      <c r="BF37" s="575">
        <f>COUNTIF(BF10:BF33,"S")</f>
        <v>3</v>
      </c>
      <c r="BG37" s="637"/>
      <c r="BH37" s="638"/>
      <c r="BI37" s="334">
        <f t="shared" ref="BI37:CJ37" si="3">COUNTIF(BI10:BI33,"S")</f>
        <v>2</v>
      </c>
      <c r="BJ37" s="335">
        <f t="shared" si="3"/>
        <v>2</v>
      </c>
      <c r="BK37" s="335">
        <f t="shared" si="3"/>
        <v>3</v>
      </c>
      <c r="BL37" s="335">
        <f t="shared" si="3"/>
        <v>2</v>
      </c>
      <c r="BM37" s="247">
        <f t="shared" si="3"/>
        <v>3</v>
      </c>
      <c r="BN37" s="639">
        <f t="shared" si="3"/>
        <v>0</v>
      </c>
      <c r="BO37" s="640">
        <f t="shared" si="3"/>
        <v>0</v>
      </c>
      <c r="BP37" s="334">
        <f t="shared" si="3"/>
        <v>2</v>
      </c>
      <c r="BQ37" s="335">
        <f t="shared" si="3"/>
        <v>2</v>
      </c>
      <c r="BR37" s="335">
        <f t="shared" si="3"/>
        <v>3</v>
      </c>
      <c r="BS37" s="335">
        <f t="shared" si="3"/>
        <v>2</v>
      </c>
      <c r="BT37" s="247">
        <f t="shared" si="3"/>
        <v>3</v>
      </c>
      <c r="BU37" s="639">
        <f t="shared" si="3"/>
        <v>0</v>
      </c>
      <c r="BV37" s="640">
        <f t="shared" si="3"/>
        <v>0</v>
      </c>
      <c r="BW37" s="334">
        <f t="shared" si="3"/>
        <v>2</v>
      </c>
      <c r="BX37" s="335">
        <f t="shared" si="3"/>
        <v>2</v>
      </c>
      <c r="BY37" s="335">
        <f t="shared" si="3"/>
        <v>3</v>
      </c>
      <c r="BZ37" s="335">
        <f t="shared" si="3"/>
        <v>2</v>
      </c>
      <c r="CA37" s="247">
        <f t="shared" si="3"/>
        <v>2</v>
      </c>
      <c r="CB37" s="639">
        <f t="shared" si="3"/>
        <v>0</v>
      </c>
      <c r="CC37" s="640">
        <f t="shared" si="3"/>
        <v>0</v>
      </c>
      <c r="CD37" s="334">
        <f t="shared" si="3"/>
        <v>2</v>
      </c>
      <c r="CE37" s="335">
        <f t="shared" si="3"/>
        <v>2</v>
      </c>
      <c r="CF37" s="335">
        <f t="shared" si="3"/>
        <v>3</v>
      </c>
      <c r="CG37" s="335">
        <f t="shared" si="3"/>
        <v>2</v>
      </c>
      <c r="CH37" s="247">
        <f t="shared" si="3"/>
        <v>2</v>
      </c>
      <c r="CI37" s="639">
        <f t="shared" si="3"/>
        <v>0</v>
      </c>
      <c r="CJ37" s="640">
        <f t="shared" si="3"/>
        <v>0</v>
      </c>
      <c r="CK37" s="641"/>
      <c r="CL37"/>
      <c r="CM37"/>
      <c r="CN37"/>
      <c r="CO37"/>
      <c r="CP37" s="805" t="s">
        <v>129</v>
      </c>
      <c r="CQ37" s="634"/>
      <c r="CR37" s="634"/>
      <c r="CS37"/>
      <c r="CT37"/>
      <c r="CU37" s="634"/>
      <c r="CV37" s="634"/>
      <c r="CW37" s="634"/>
      <c r="CX37" s="634"/>
      <c r="CY37" s="634"/>
    </row>
    <row r="38" spans="1:103" s="642" customFormat="1" ht="18" x14ac:dyDescent="0.3">
      <c r="D38" s="643" t="s">
        <v>67</v>
      </c>
      <c r="E38" s="644">
        <f>COUNTIF(E10:E33,"X")</f>
        <v>1</v>
      </c>
      <c r="F38" s="645">
        <f>COUNTIF(F10:F33,"X")</f>
        <v>2</v>
      </c>
      <c r="G38" s="645">
        <f>COUNTIF(G10:G33,"X")</f>
        <v>2</v>
      </c>
      <c r="H38" s="645">
        <f>COUNTIF(H10:H33,"X")</f>
        <v>2</v>
      </c>
      <c r="I38" s="646">
        <f>COUNTIF(I10:I33,"X")</f>
        <v>1</v>
      </c>
      <c r="J38" s="647"/>
      <c r="K38" s="648"/>
      <c r="L38" s="644">
        <f>COUNTIF(L10:L33,"X")</f>
        <v>1</v>
      </c>
      <c r="M38" s="645">
        <f>COUNTIF(M10:M33,"X")</f>
        <v>2</v>
      </c>
      <c r="N38" s="645">
        <f>COUNTIF(N10:N33,"X")</f>
        <v>2</v>
      </c>
      <c r="O38" s="645">
        <f>COUNTIF(O10:O33,"X")</f>
        <v>2</v>
      </c>
      <c r="P38" s="646">
        <f>COUNTIF(P10:P33,"X")</f>
        <v>1</v>
      </c>
      <c r="Q38" s="647"/>
      <c r="R38" s="648"/>
      <c r="S38" s="644">
        <f>COUNTIF(S10:S33,"X")</f>
        <v>1</v>
      </c>
      <c r="T38" s="645">
        <f>COUNTIF(T10:T33,"X")</f>
        <v>2</v>
      </c>
      <c r="U38" s="645">
        <f>COUNTIF(U10:U33,"X")</f>
        <v>2</v>
      </c>
      <c r="V38" s="645">
        <f>COUNTIF(V10:V33,"X")</f>
        <v>2</v>
      </c>
      <c r="W38" s="646">
        <f>COUNTIF(W10:W33,"X")</f>
        <v>1</v>
      </c>
      <c r="X38" s="647"/>
      <c r="Y38" s="648"/>
      <c r="Z38" s="644">
        <f>COUNTIF(Z10:Z33,"X")</f>
        <v>1</v>
      </c>
      <c r="AA38" s="645">
        <f>COUNTIF(AA10:AA33,"X")</f>
        <v>2</v>
      </c>
      <c r="AB38" s="645">
        <f>COUNTIF(AB10:AB33,"X")</f>
        <v>2</v>
      </c>
      <c r="AC38" s="645">
        <f>COUNTIF(AC10:AC33,"X")</f>
        <v>2</v>
      </c>
      <c r="AD38" s="646">
        <f>COUNTIF(AD10:AD33,"X")</f>
        <v>1</v>
      </c>
      <c r="AE38" s="647"/>
      <c r="AF38" s="648"/>
      <c r="AG38" s="644">
        <f>COUNTIF(AG10:AG33,"X")</f>
        <v>1</v>
      </c>
      <c r="AH38" s="645">
        <f>COUNTIF(AH10:AH33,"X")</f>
        <v>2</v>
      </c>
      <c r="AI38" s="645">
        <f>COUNTIF(AI10:AI33,"X")</f>
        <v>2</v>
      </c>
      <c r="AJ38" s="645">
        <f>COUNTIF(AJ10:AJ33,"X")</f>
        <v>2</v>
      </c>
      <c r="AK38" s="646">
        <f>COUNTIF(AK10:AK33,"X")</f>
        <v>1</v>
      </c>
      <c r="AL38" s="647"/>
      <c r="AM38" s="648"/>
      <c r="AN38" s="644">
        <f>COUNTIF(AN10:AN33,"X")</f>
        <v>0</v>
      </c>
      <c r="AO38" s="645">
        <f>COUNTIF(AO10:AO33,"X")</f>
        <v>1</v>
      </c>
      <c r="AP38" s="645">
        <f>COUNTIF(AP10:AP33,"X")</f>
        <v>1</v>
      </c>
      <c r="AQ38" s="645">
        <f>COUNTIF(AQ10:AQ33,"X")</f>
        <v>1</v>
      </c>
      <c r="AR38" s="646">
        <f>COUNTIF(AR10:AR33,"X")</f>
        <v>1</v>
      </c>
      <c r="AS38" s="647"/>
      <c r="AT38" s="648"/>
      <c r="AU38" s="644">
        <f>COUNTIF(AU10:AU33,"X")</f>
        <v>1</v>
      </c>
      <c r="AV38" s="645">
        <f>COUNTIF(AV10:AV33,"X")</f>
        <v>2</v>
      </c>
      <c r="AW38" s="645">
        <f>COUNTIF(AW10:AW33,"X")</f>
        <v>2</v>
      </c>
      <c r="AX38" s="645">
        <f>COUNTIF(AX10:AX33,"X")</f>
        <v>2</v>
      </c>
      <c r="AY38" s="646">
        <f>COUNTIF(AY10:AY33,"X")</f>
        <v>1</v>
      </c>
      <c r="AZ38" s="647"/>
      <c r="BA38" s="648"/>
      <c r="BB38" s="644">
        <f>COUNTIF(BB10:BB33,"X")</f>
        <v>1</v>
      </c>
      <c r="BC38" s="645">
        <f>COUNTIF(BC10:BC33,"X")</f>
        <v>2</v>
      </c>
      <c r="BD38" s="645">
        <f>COUNTIF(BD10:BD33,"X")</f>
        <v>2</v>
      </c>
      <c r="BE38" s="645">
        <f>COUNTIF(BE10:BE33,"X")</f>
        <v>2</v>
      </c>
      <c r="BF38" s="646">
        <f>COUNTIF(BF10:BF33,"X")</f>
        <v>1</v>
      </c>
      <c r="BG38" s="649"/>
      <c r="BH38" s="650"/>
      <c r="BI38" s="644">
        <f>COUNTIF(BI10:BI33,"X")</f>
        <v>1</v>
      </c>
      <c r="BJ38" s="645">
        <f>COUNTIF(BJ10:BJ33,"X")</f>
        <v>2</v>
      </c>
      <c r="BK38" s="645">
        <f>COUNTIF(BK10:BK33,"X")</f>
        <v>2</v>
      </c>
      <c r="BL38" s="645">
        <f>COUNTIF(BL10:BL33,"X")</f>
        <v>2</v>
      </c>
      <c r="BM38" s="646">
        <f>COUNTIF(BM10:BM33,"X")</f>
        <v>1</v>
      </c>
      <c r="BN38" s="649"/>
      <c r="BO38" s="650"/>
      <c r="BP38" s="644">
        <f>COUNTIF(BP10:BP33,"X")</f>
        <v>1</v>
      </c>
      <c r="BQ38" s="645">
        <f>COUNTIF(BQ10:BQ33,"X")</f>
        <v>2</v>
      </c>
      <c r="BR38" s="645">
        <f>COUNTIF(BR10:BR33,"X")</f>
        <v>2</v>
      </c>
      <c r="BS38" s="645">
        <f>COUNTIF(BS10:BS33,"X")</f>
        <v>2</v>
      </c>
      <c r="BT38" s="646">
        <f>COUNTIF(BT10:BT33,"X")</f>
        <v>1</v>
      </c>
      <c r="BU38" s="649"/>
      <c r="BV38" s="650"/>
      <c r="BW38" s="644">
        <f>COUNTIF(BW10:BW33,"X")</f>
        <v>1</v>
      </c>
      <c r="BX38" s="645">
        <f>COUNTIF(BX10:BX33,"X")</f>
        <v>1</v>
      </c>
      <c r="BY38" s="645">
        <f>COUNTIF(BY10:BY33,"X")</f>
        <v>1</v>
      </c>
      <c r="BZ38" s="645">
        <f>COUNTIF(BZ10:BZ33,"X")</f>
        <v>1</v>
      </c>
      <c r="CA38" s="646">
        <f>COUNTIF(CA10:CA33,"X")</f>
        <v>0</v>
      </c>
      <c r="CB38" s="649"/>
      <c r="CC38" s="650"/>
      <c r="CD38" s="644">
        <f>COUNTIF(CD10:CD33,"X")</f>
        <v>1</v>
      </c>
      <c r="CE38" s="645">
        <f>COUNTIF(CE10:CE33,"X")</f>
        <v>2</v>
      </c>
      <c r="CF38" s="645">
        <f>COUNTIF(CF10:CF33,"X")</f>
        <v>2</v>
      </c>
      <c r="CG38" s="645">
        <f>COUNTIF(CG10:CG33,"X")</f>
        <v>2</v>
      </c>
      <c r="CH38" s="646">
        <f>COUNTIF(CH10:CH33,"X")</f>
        <v>1</v>
      </c>
      <c r="CI38" s="649"/>
      <c r="CJ38" s="650"/>
      <c r="CK38" s="651"/>
      <c r="CS38" s="634"/>
    </row>
    <row r="39" spans="1:103" s="652" customFormat="1" ht="18" x14ac:dyDescent="0.3">
      <c r="C39" s="653"/>
      <c r="D39" s="653"/>
      <c r="E39" s="653"/>
      <c r="F39" s="654"/>
      <c r="G39" s="654"/>
      <c r="H39" s="654"/>
      <c r="I39" s="655"/>
      <c r="J39" s="656"/>
      <c r="K39" s="657"/>
      <c r="L39" s="653"/>
      <c r="M39" s="654"/>
      <c r="N39" s="654"/>
      <c r="O39" s="654"/>
      <c r="P39" s="655"/>
      <c r="Q39" s="656"/>
      <c r="R39" s="657"/>
      <c r="S39" s="653"/>
      <c r="T39" s="654"/>
      <c r="U39" s="654"/>
      <c r="V39" s="654"/>
      <c r="W39" s="655"/>
      <c r="X39" s="656"/>
      <c r="Y39" s="657"/>
      <c r="Z39" s="653"/>
      <c r="AA39" s="654"/>
      <c r="AB39" s="654"/>
      <c r="AC39" s="654"/>
      <c r="AD39" s="655"/>
      <c r="AE39" s="656"/>
      <c r="AF39" s="657"/>
      <c r="AG39" s="653"/>
      <c r="AH39" s="654"/>
      <c r="AI39" s="654"/>
      <c r="AJ39" s="654"/>
      <c r="AK39" s="655"/>
      <c r="AL39" s="656"/>
      <c r="AM39" s="657"/>
      <c r="AN39" s="653"/>
      <c r="AO39" s="654"/>
      <c r="AP39" s="654"/>
      <c r="AQ39" s="654"/>
      <c r="AR39" s="655"/>
      <c r="AS39" s="656"/>
      <c r="AT39" s="657"/>
      <c r="AU39" s="653"/>
      <c r="AV39" s="654"/>
      <c r="AW39" s="654"/>
      <c r="AX39" s="654"/>
      <c r="AY39" s="655"/>
      <c r="AZ39" s="656"/>
      <c r="BA39" s="657"/>
      <c r="BB39" s="653"/>
      <c r="BC39" s="654"/>
      <c r="BD39" s="654"/>
      <c r="BE39" s="654"/>
      <c r="BF39" s="554"/>
      <c r="BG39" s="656"/>
      <c r="BH39" s="657"/>
      <c r="BI39" s="658"/>
      <c r="BJ39" s="654"/>
      <c r="BK39" s="654"/>
      <c r="BL39" s="654"/>
      <c r="BM39" s="554"/>
      <c r="BN39" s="656"/>
      <c r="BO39" s="657"/>
      <c r="BP39" s="658"/>
      <c r="BQ39" s="654"/>
      <c r="BR39" s="654"/>
      <c r="BS39" s="654"/>
      <c r="BT39" s="554"/>
      <c r="BU39" s="656"/>
      <c r="BV39" s="657"/>
      <c r="BW39" s="658"/>
      <c r="BX39" s="654"/>
      <c r="BY39" s="654"/>
      <c r="BZ39" s="654"/>
      <c r="CA39" s="554"/>
      <c r="CB39" s="656"/>
      <c r="CC39" s="657"/>
      <c r="CD39" s="658"/>
      <c r="CE39" s="654"/>
      <c r="CF39" s="654"/>
      <c r="CG39" s="654"/>
      <c r="CH39" s="554"/>
      <c r="CI39" s="659"/>
      <c r="CJ39" s="660"/>
      <c r="CK39" s="661"/>
      <c r="CL39" s="631"/>
      <c r="CM39" s="526"/>
      <c r="CN39" s="632"/>
      <c r="CO39" s="632"/>
      <c r="CP39" s="633"/>
      <c r="CS39" s="634"/>
    </row>
    <row r="40" spans="1:103" s="631" customFormat="1" ht="18" x14ac:dyDescent="0.3">
      <c r="C40" s="284">
        <v>4</v>
      </c>
      <c r="D40" s="194" t="s">
        <v>48</v>
      </c>
      <c r="E40" s="194"/>
      <c r="F40" s="424"/>
      <c r="G40" s="424"/>
      <c r="H40" s="424"/>
      <c r="I40" s="662"/>
      <c r="J40" s="663">
        <f>COUNTIF(J10:J33,"Mw")</f>
        <v>4</v>
      </c>
      <c r="K40" s="664">
        <f>COUNTIF(K10:K33,"Mw")</f>
        <v>4</v>
      </c>
      <c r="L40" s="194"/>
      <c r="M40" s="424"/>
      <c r="N40" s="424"/>
      <c r="O40" s="424"/>
      <c r="P40" s="662"/>
      <c r="Q40" s="663">
        <f>COUNTIF(Q10:Q33,"Mw")</f>
        <v>4</v>
      </c>
      <c r="R40" s="664">
        <f>COUNTIF(R10:R33,"Mw")</f>
        <v>4</v>
      </c>
      <c r="S40" s="194"/>
      <c r="T40" s="424"/>
      <c r="U40" s="424"/>
      <c r="V40" s="424"/>
      <c r="W40" s="662"/>
      <c r="X40" s="663">
        <f>COUNTIF(X10:X33,"Mw")</f>
        <v>4</v>
      </c>
      <c r="Y40" s="664">
        <f>COUNTIF(Y10:Y33,"Mw")</f>
        <v>4</v>
      </c>
      <c r="Z40" s="194"/>
      <c r="AA40" s="424"/>
      <c r="AB40" s="424"/>
      <c r="AC40" s="424"/>
      <c r="AD40" s="662"/>
      <c r="AE40" s="663">
        <f>COUNTIF(AE10:AE33,"Mw")</f>
        <v>4</v>
      </c>
      <c r="AF40" s="664">
        <f>COUNTIF(AF10:AF33,"Mw")</f>
        <v>4</v>
      </c>
      <c r="AG40" s="194"/>
      <c r="AH40" s="424"/>
      <c r="AI40" s="424"/>
      <c r="AJ40" s="424"/>
      <c r="AK40" s="662"/>
      <c r="AL40" s="663">
        <f>COUNTIF(AL10:AL33,"Mw")</f>
        <v>4</v>
      </c>
      <c r="AM40" s="664">
        <f>COUNTIF(AM10:AM33,"Mw")</f>
        <v>4</v>
      </c>
      <c r="AN40" s="194"/>
      <c r="AO40" s="424"/>
      <c r="AP40" s="424"/>
      <c r="AQ40" s="424"/>
      <c r="AR40" s="662"/>
      <c r="AS40" s="663">
        <f>COUNTIF(AS10:AS33,"Mw")</f>
        <v>4</v>
      </c>
      <c r="AT40" s="664">
        <f>COUNTIF(AT10:AT33,"Mw")</f>
        <v>4</v>
      </c>
      <c r="AU40" s="194"/>
      <c r="AV40" s="424"/>
      <c r="AW40" s="424"/>
      <c r="AX40" s="424"/>
      <c r="AY40" s="662"/>
      <c r="AZ40" s="663">
        <f>COUNTIF(AZ10:AZ33,"Mw")</f>
        <v>4</v>
      </c>
      <c r="BA40" s="664">
        <f>COUNTIF(BA10:BA33,"Mw")</f>
        <v>4</v>
      </c>
      <c r="BB40" s="194"/>
      <c r="BC40" s="424"/>
      <c r="BD40" s="424"/>
      <c r="BE40" s="424"/>
      <c r="BF40" s="665"/>
      <c r="BG40" s="663">
        <f>COUNTIF(BG10:BG33,"Mw")</f>
        <v>4</v>
      </c>
      <c r="BH40" s="664">
        <f>COUNTIF(BH10:BH33,"Mw")</f>
        <v>4</v>
      </c>
      <c r="BI40" s="666"/>
      <c r="BJ40" s="424"/>
      <c r="BK40" s="424"/>
      <c r="BL40" s="424"/>
      <c r="BM40" s="665"/>
      <c r="BN40" s="663">
        <f>COUNTIF(BN10:BN33,"Mw")</f>
        <v>4</v>
      </c>
      <c r="BO40" s="664">
        <f>COUNTIF(BO10:BO33,"Mw")</f>
        <v>4</v>
      </c>
      <c r="BP40" s="666"/>
      <c r="BQ40" s="424"/>
      <c r="BR40" s="424"/>
      <c r="BS40" s="424"/>
      <c r="BT40" s="665"/>
      <c r="BU40" s="663">
        <f>COUNTIF(BU10:BU33,"Mw")</f>
        <v>4</v>
      </c>
      <c r="BV40" s="664">
        <f>COUNTIF(BV10:BV33,"Mw")</f>
        <v>4</v>
      </c>
      <c r="BW40" s="666"/>
      <c r="BX40" s="424"/>
      <c r="BY40" s="424"/>
      <c r="BZ40" s="424"/>
      <c r="CA40" s="665"/>
      <c r="CB40" s="663">
        <f>COUNTIF(CB10:CB33,"Mw")</f>
        <v>4</v>
      </c>
      <c r="CC40" s="664">
        <f>COUNTIF(CC10:CC33,"Mw")</f>
        <v>4</v>
      </c>
      <c r="CD40" s="666"/>
      <c r="CE40" s="424"/>
      <c r="CF40" s="424"/>
      <c r="CG40" s="424"/>
      <c r="CH40" s="665"/>
      <c r="CI40" s="667">
        <f>COUNTIF(CI10:CI33,"Mw")</f>
        <v>4</v>
      </c>
      <c r="CJ40" s="668">
        <f>COUNTIF(CJ10:CJ33,"Mw")</f>
        <v>4</v>
      </c>
      <c r="CK40" s="525"/>
      <c r="CM40" s="526"/>
      <c r="CN40" s="632"/>
      <c r="CO40" s="632"/>
      <c r="CP40" s="633"/>
      <c r="CS40" s="634"/>
      <c r="CT40" s="652"/>
    </row>
    <row r="41" spans="1:103" s="634" customFormat="1" ht="18" x14ac:dyDescent="0.3">
      <c r="C41" s="669">
        <v>2</v>
      </c>
      <c r="D41" s="334" t="s">
        <v>50</v>
      </c>
      <c r="E41" s="334"/>
      <c r="F41" s="335"/>
      <c r="G41" s="335"/>
      <c r="H41" s="335"/>
      <c r="I41" s="247"/>
      <c r="J41" s="639">
        <f>COUNTIF(J10:J33,"Sw")</f>
        <v>2</v>
      </c>
      <c r="K41" s="670">
        <f>COUNTIF(K10:K33,"Sw")</f>
        <v>2</v>
      </c>
      <c r="L41" s="334"/>
      <c r="M41" s="335"/>
      <c r="N41" s="335"/>
      <c r="O41" s="335"/>
      <c r="P41" s="247"/>
      <c r="Q41" s="670">
        <f>COUNTIF(Q10:Q33,"Sw")</f>
        <v>2</v>
      </c>
      <c r="R41" s="670">
        <f>COUNTIF(R10:R33,"Sw")</f>
        <v>2</v>
      </c>
      <c r="S41" s="334"/>
      <c r="T41" s="335"/>
      <c r="U41" s="335"/>
      <c r="V41" s="335"/>
      <c r="W41" s="247"/>
      <c r="X41" s="670">
        <f>COUNTIF(X10:X33,"Sw")</f>
        <v>2</v>
      </c>
      <c r="Y41" s="670">
        <f>COUNTIF(Y10:Y33,"Sw")</f>
        <v>2</v>
      </c>
      <c r="Z41" s="334"/>
      <c r="AA41" s="335"/>
      <c r="AB41" s="335"/>
      <c r="AC41" s="335"/>
      <c r="AD41" s="247"/>
      <c r="AE41" s="670">
        <f>COUNTIF(AE10:AE33,"Sw")</f>
        <v>2</v>
      </c>
      <c r="AF41" s="670">
        <f>COUNTIF(AF10:AF33,"Sw")</f>
        <v>2</v>
      </c>
      <c r="AG41" s="334"/>
      <c r="AH41" s="335"/>
      <c r="AI41" s="335"/>
      <c r="AJ41" s="335"/>
      <c r="AK41" s="247"/>
      <c r="AL41" s="670">
        <f>COUNTIF(AL10:AL33,"Sw")</f>
        <v>2</v>
      </c>
      <c r="AM41" s="670">
        <f>COUNTIF(AM10:AM33,"Sw")</f>
        <v>2</v>
      </c>
      <c r="AN41" s="334"/>
      <c r="AO41" s="335"/>
      <c r="AP41" s="335"/>
      <c r="AQ41" s="335"/>
      <c r="AR41" s="247"/>
      <c r="AS41" s="670">
        <f>COUNTIF(AS10:AS33,"Sw")</f>
        <v>2</v>
      </c>
      <c r="AT41" s="670">
        <f>COUNTIF(AT10:AT33,"Sw")</f>
        <v>2</v>
      </c>
      <c r="AU41" s="334"/>
      <c r="AV41" s="335"/>
      <c r="AW41" s="335"/>
      <c r="AX41" s="335"/>
      <c r="AY41" s="247"/>
      <c r="AZ41" s="670">
        <f>COUNTIF(AZ10:AZ33,"Sw")</f>
        <v>2</v>
      </c>
      <c r="BA41" s="670">
        <f>COUNTIF(BA10:BA33,"Sw")</f>
        <v>2</v>
      </c>
      <c r="BB41" s="334"/>
      <c r="BC41" s="335"/>
      <c r="BD41" s="335"/>
      <c r="BE41" s="335"/>
      <c r="BF41" s="671"/>
      <c r="BG41" s="639">
        <f>COUNTIF(BG10:BG33,"Sw")</f>
        <v>2</v>
      </c>
      <c r="BH41" s="640">
        <f>COUNTIF(BH10:BH33,"Sw")</f>
        <v>2</v>
      </c>
      <c r="BI41" s="672"/>
      <c r="BJ41" s="335"/>
      <c r="BK41" s="335"/>
      <c r="BL41" s="335"/>
      <c r="BM41" s="671"/>
      <c r="BN41" s="639">
        <f>COUNTIF(BN10:BN33,"Sw")</f>
        <v>2</v>
      </c>
      <c r="BO41" s="640">
        <f>COUNTIF(BO10:BO33,"Sw")</f>
        <v>2</v>
      </c>
      <c r="BP41" s="672"/>
      <c r="BQ41" s="335"/>
      <c r="BR41" s="335"/>
      <c r="BS41" s="335"/>
      <c r="BT41" s="671"/>
      <c r="BU41" s="639">
        <f>COUNTIF(BU10:BU33,"Sw")</f>
        <v>2</v>
      </c>
      <c r="BV41" s="640">
        <f>COUNTIF(BV10:BV33,"Sw")</f>
        <v>2</v>
      </c>
      <c r="BW41" s="672"/>
      <c r="BX41" s="335"/>
      <c r="BY41" s="335"/>
      <c r="BZ41" s="335"/>
      <c r="CA41" s="671"/>
      <c r="CB41" s="639">
        <f>COUNTIF(CB10:CB33,"Sw")</f>
        <v>2</v>
      </c>
      <c r="CC41" s="640">
        <f>COUNTIF(CC10:CC33,"Sw")</f>
        <v>2</v>
      </c>
      <c r="CD41" s="672"/>
      <c r="CE41" s="335"/>
      <c r="CF41" s="335"/>
      <c r="CG41" s="335"/>
      <c r="CH41" s="671"/>
      <c r="CI41" s="639">
        <f>COUNTIF(CI10:CI33,"Sw")</f>
        <v>2</v>
      </c>
      <c r="CJ41" s="640">
        <f>COUNTIF(CJ10:CJ33,"Sw")</f>
        <v>2</v>
      </c>
      <c r="CK41" s="641"/>
    </row>
    <row r="44" spans="1:103" x14ac:dyDescent="0.3">
      <c r="BQ44" s="673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FB6FF"/>
  </sheetPr>
  <dimension ref="A1:CY44"/>
  <sheetViews>
    <sheetView zoomScale="60" zoomScaleNormal="60" workbookViewId="0">
      <selection activeCell="CV37" sqref="CV37"/>
    </sheetView>
  </sheetViews>
  <sheetFormatPr baseColWidth="10" defaultColWidth="8.88671875" defaultRowHeight="14.4" x14ac:dyDescent="0.3"/>
  <cols>
    <col min="1" max="4" width="8.6640625"/>
    <col min="5" max="88" width="5.5546875"/>
    <col min="89" max="89" width="8.6640625"/>
    <col min="90" max="93" width="0" style="524" hidden="1"/>
    <col min="94" max="94" width="8.6640625" style="524"/>
    <col min="95" max="96" width="8.6640625"/>
    <col min="97" max="98" width="8.6640625" style="524"/>
    <col min="99" max="1025" width="8.6640625"/>
  </cols>
  <sheetData>
    <row r="1" spans="1:101" x14ac:dyDescent="0.3">
      <c r="A1" s="14" t="s">
        <v>0</v>
      </c>
      <c r="B1" s="14"/>
      <c r="CK1" s="525"/>
      <c r="CL1"/>
      <c r="CM1"/>
      <c r="CN1"/>
      <c r="CO1"/>
      <c r="CP1"/>
      <c r="CQ1" s="526"/>
      <c r="CR1" s="526"/>
      <c r="CS1"/>
      <c r="CT1"/>
    </row>
    <row r="2" spans="1:101" ht="17.399999999999999" x14ac:dyDescent="0.3">
      <c r="A2" s="14" t="s">
        <v>2</v>
      </c>
      <c r="B2" s="14"/>
      <c r="H2" s="527" t="s">
        <v>100</v>
      </c>
      <c r="S2" s="528"/>
      <c r="CK2" s="525"/>
      <c r="CL2"/>
      <c r="CM2"/>
      <c r="CN2"/>
      <c r="CO2"/>
      <c r="CP2"/>
      <c r="CQ2" s="526"/>
      <c r="CR2" s="526"/>
      <c r="CS2"/>
      <c r="CT2"/>
    </row>
    <row r="3" spans="1:101" x14ac:dyDescent="0.3">
      <c r="CK3" s="525"/>
      <c r="CL3"/>
      <c r="CM3"/>
      <c r="CN3"/>
      <c r="CO3"/>
      <c r="CP3"/>
      <c r="CQ3" s="526"/>
      <c r="CR3" s="526"/>
      <c r="CS3"/>
      <c r="CT3"/>
    </row>
    <row r="4" spans="1:101" ht="15.6" x14ac:dyDescent="0.3">
      <c r="A4" s="151"/>
      <c r="B4" s="151"/>
      <c r="F4" s="529"/>
      <c r="I4" s="525" t="s">
        <v>101</v>
      </c>
      <c r="T4" s="691" t="s">
        <v>122</v>
      </c>
      <c r="U4" s="675"/>
      <c r="V4" s="675"/>
      <c r="W4" s="675"/>
      <c r="X4" s="675"/>
      <c r="Y4" s="675"/>
      <c r="Z4" s="675"/>
      <c r="AA4" s="675"/>
      <c r="CK4" s="525"/>
      <c r="CL4"/>
      <c r="CM4"/>
      <c r="CN4"/>
      <c r="CO4"/>
      <c r="CP4"/>
      <c r="CQ4" s="526"/>
      <c r="CR4" s="526"/>
      <c r="CS4"/>
      <c r="CT4"/>
    </row>
    <row r="5" spans="1:101" x14ac:dyDescent="0.3">
      <c r="A5" s="151"/>
      <c r="B5" s="151"/>
      <c r="F5" s="529"/>
      <c r="T5" s="530"/>
      <c r="CK5" s="525"/>
      <c r="CL5"/>
      <c r="CM5"/>
      <c r="CN5"/>
      <c r="CO5"/>
      <c r="CP5"/>
      <c r="CQ5" s="526"/>
      <c r="CR5" s="526"/>
      <c r="CS5"/>
      <c r="CT5"/>
    </row>
    <row r="6" spans="1:101" ht="18" x14ac:dyDescent="0.3">
      <c r="F6" s="531"/>
      <c r="I6" s="692" t="s">
        <v>121</v>
      </c>
      <c r="J6" s="675"/>
      <c r="K6" s="675"/>
      <c r="L6" s="675"/>
      <c r="M6" s="676"/>
      <c r="N6" s="675"/>
      <c r="O6" s="675"/>
      <c r="P6" s="675"/>
      <c r="CK6" s="525"/>
      <c r="CL6"/>
      <c r="CM6"/>
      <c r="CN6"/>
      <c r="CO6"/>
      <c r="CP6"/>
      <c r="CQ6" s="526"/>
      <c r="CR6" s="526"/>
      <c r="CS6"/>
      <c r="CT6"/>
    </row>
    <row r="7" spans="1:101" x14ac:dyDescent="0.3">
      <c r="CK7" s="525"/>
      <c r="CL7"/>
      <c r="CM7"/>
      <c r="CN7"/>
      <c r="CO7"/>
      <c r="CP7"/>
      <c r="CQ7" s="526"/>
      <c r="CR7" s="526"/>
      <c r="CS7"/>
      <c r="CT7"/>
    </row>
    <row r="8" spans="1:101" x14ac:dyDescent="0.3">
      <c r="D8" s="177"/>
      <c r="E8" s="177"/>
      <c r="F8" s="177"/>
      <c r="G8" s="177">
        <v>1</v>
      </c>
      <c r="H8" s="177"/>
      <c r="I8" s="177"/>
      <c r="J8" s="177"/>
      <c r="K8" s="177"/>
      <c r="L8" s="177"/>
      <c r="M8" s="177"/>
      <c r="N8" s="177">
        <v>2</v>
      </c>
      <c r="O8" s="177"/>
      <c r="P8" s="177"/>
      <c r="Q8" s="177"/>
      <c r="R8" s="177"/>
      <c r="S8" s="177"/>
      <c r="T8" s="177"/>
      <c r="U8" s="177">
        <v>3</v>
      </c>
      <c r="V8" s="177"/>
      <c r="W8" s="177"/>
      <c r="X8" s="177"/>
      <c r="Y8" s="177"/>
      <c r="Z8" s="177"/>
      <c r="AA8" s="177"/>
      <c r="AB8" s="177">
        <v>4</v>
      </c>
      <c r="AC8" s="177"/>
      <c r="AD8" s="177"/>
      <c r="AE8" s="177"/>
      <c r="AF8" s="177"/>
      <c r="AG8" s="177"/>
      <c r="AH8" s="177"/>
      <c r="AI8" s="177">
        <v>5</v>
      </c>
      <c r="AJ8" s="177"/>
      <c r="AK8" s="177"/>
      <c r="AL8" s="177"/>
      <c r="AM8" s="177"/>
      <c r="AN8" s="177"/>
      <c r="AO8" s="177"/>
      <c r="AP8" s="177">
        <v>6</v>
      </c>
      <c r="AQ8" s="177"/>
      <c r="AR8" s="177"/>
      <c r="AS8" s="177"/>
      <c r="AT8" s="177"/>
      <c r="AU8" s="177"/>
      <c r="AV8" s="177"/>
      <c r="AW8" s="177">
        <v>7</v>
      </c>
      <c r="AX8" s="177"/>
      <c r="AY8" s="177"/>
      <c r="AZ8" s="177"/>
      <c r="BA8" s="177"/>
      <c r="BB8" s="177"/>
      <c r="BC8" s="177"/>
      <c r="BD8" s="177">
        <v>8</v>
      </c>
      <c r="BE8" s="177"/>
      <c r="BF8" s="177"/>
      <c r="BG8" s="177"/>
      <c r="BH8" s="177"/>
      <c r="BI8" s="177"/>
      <c r="BJ8" s="177"/>
      <c r="BK8" s="177">
        <v>9</v>
      </c>
      <c r="BL8" s="177"/>
      <c r="BM8" s="177"/>
      <c r="BN8" s="177"/>
      <c r="BO8" s="177"/>
      <c r="BP8" s="177"/>
      <c r="BQ8" s="177"/>
      <c r="BR8" s="177">
        <v>10</v>
      </c>
      <c r="BS8" s="177"/>
      <c r="BT8" s="177"/>
      <c r="BU8" s="177"/>
      <c r="BV8" s="177"/>
      <c r="BW8" s="177"/>
      <c r="BX8" s="177"/>
      <c r="BY8" s="177">
        <v>11</v>
      </c>
      <c r="BZ8" s="177"/>
      <c r="CA8" s="177"/>
      <c r="CB8" s="177"/>
      <c r="CC8" s="177"/>
      <c r="CD8" s="177"/>
      <c r="CE8" s="177"/>
      <c r="CF8" s="177">
        <v>12</v>
      </c>
      <c r="CG8" s="177"/>
      <c r="CH8" s="177"/>
      <c r="CI8" s="177"/>
      <c r="CJ8" s="177"/>
      <c r="CK8" s="532"/>
      <c r="CL8" s="532"/>
      <c r="CM8" s="533"/>
      <c r="CN8" s="534"/>
      <c r="CO8" s="534"/>
      <c r="CP8" s="535"/>
      <c r="CQ8" s="533"/>
      <c r="CR8" s="533"/>
      <c r="CS8" s="536"/>
      <c r="CT8" s="537"/>
      <c r="CU8" s="177"/>
      <c r="CV8" s="177"/>
      <c r="CW8" s="177"/>
    </row>
    <row r="9" spans="1:101" ht="18" x14ac:dyDescent="0.3">
      <c r="A9" s="152" t="s">
        <v>87</v>
      </c>
      <c r="E9" s="538" t="s">
        <v>102</v>
      </c>
      <c r="F9" s="539" t="s">
        <v>103</v>
      </c>
      <c r="G9" s="539" t="s">
        <v>104</v>
      </c>
      <c r="H9" s="539" t="s">
        <v>105</v>
      </c>
      <c r="I9" s="540" t="s">
        <v>106</v>
      </c>
      <c r="J9" s="541" t="s">
        <v>40</v>
      </c>
      <c r="K9" s="542" t="s">
        <v>107</v>
      </c>
      <c r="L9" s="543" t="s">
        <v>102</v>
      </c>
      <c r="M9" s="539" t="s">
        <v>103</v>
      </c>
      <c r="N9" s="539" t="s">
        <v>104</v>
      </c>
      <c r="O9" s="539" t="s">
        <v>105</v>
      </c>
      <c r="P9" s="540" t="s">
        <v>106</v>
      </c>
      <c r="Q9" s="541" t="s">
        <v>40</v>
      </c>
      <c r="R9" s="542" t="s">
        <v>107</v>
      </c>
      <c r="S9" s="543" t="s">
        <v>102</v>
      </c>
      <c r="T9" s="539" t="s">
        <v>103</v>
      </c>
      <c r="U9" s="539" t="s">
        <v>104</v>
      </c>
      <c r="V9" s="539" t="s">
        <v>105</v>
      </c>
      <c r="W9" s="540" t="s">
        <v>106</v>
      </c>
      <c r="X9" s="541" t="s">
        <v>40</v>
      </c>
      <c r="Y9" s="542" t="s">
        <v>107</v>
      </c>
      <c r="Z9" s="543" t="s">
        <v>102</v>
      </c>
      <c r="AA9" s="539" t="s">
        <v>103</v>
      </c>
      <c r="AB9" s="539" t="s">
        <v>104</v>
      </c>
      <c r="AC9" s="539" t="s">
        <v>105</v>
      </c>
      <c r="AD9" s="540" t="s">
        <v>106</v>
      </c>
      <c r="AE9" s="544" t="s">
        <v>40</v>
      </c>
      <c r="AF9" s="545" t="s">
        <v>107</v>
      </c>
      <c r="AG9" s="543" t="s">
        <v>102</v>
      </c>
      <c r="AH9" s="539" t="s">
        <v>103</v>
      </c>
      <c r="AI9" s="539" t="s">
        <v>104</v>
      </c>
      <c r="AJ9" s="539" t="s">
        <v>105</v>
      </c>
      <c r="AK9" s="540" t="s">
        <v>106</v>
      </c>
      <c r="AL9" s="541" t="s">
        <v>40</v>
      </c>
      <c r="AM9" s="542" t="s">
        <v>107</v>
      </c>
      <c r="AN9" s="543" t="s">
        <v>102</v>
      </c>
      <c r="AO9" s="539" t="s">
        <v>103</v>
      </c>
      <c r="AP9" s="539" t="s">
        <v>104</v>
      </c>
      <c r="AQ9" s="539" t="s">
        <v>105</v>
      </c>
      <c r="AR9" s="540" t="s">
        <v>106</v>
      </c>
      <c r="AS9" s="541" t="s">
        <v>40</v>
      </c>
      <c r="AT9" s="542" t="s">
        <v>107</v>
      </c>
      <c r="AU9" s="538" t="s">
        <v>102</v>
      </c>
      <c r="AV9" s="539" t="s">
        <v>103</v>
      </c>
      <c r="AW9" s="539" t="s">
        <v>104</v>
      </c>
      <c r="AX9" s="539" t="s">
        <v>105</v>
      </c>
      <c r="AY9" s="540" t="s">
        <v>106</v>
      </c>
      <c r="AZ9" s="544" t="s">
        <v>40</v>
      </c>
      <c r="BA9" s="545" t="s">
        <v>107</v>
      </c>
      <c r="BB9" s="543" t="s">
        <v>102</v>
      </c>
      <c r="BC9" s="539" t="s">
        <v>103</v>
      </c>
      <c r="BD9" s="539" t="s">
        <v>104</v>
      </c>
      <c r="BE9" s="539" t="s">
        <v>105</v>
      </c>
      <c r="BF9" s="540" t="s">
        <v>106</v>
      </c>
      <c r="BG9" s="541" t="s">
        <v>40</v>
      </c>
      <c r="BH9" s="542" t="s">
        <v>107</v>
      </c>
      <c r="BI9" s="543" t="s">
        <v>102</v>
      </c>
      <c r="BJ9" s="539" t="s">
        <v>103</v>
      </c>
      <c r="BK9" s="539" t="s">
        <v>104</v>
      </c>
      <c r="BL9" s="539" t="s">
        <v>105</v>
      </c>
      <c r="BM9" s="540" t="s">
        <v>106</v>
      </c>
      <c r="BN9" s="541" t="s">
        <v>40</v>
      </c>
      <c r="BO9" s="542" t="s">
        <v>107</v>
      </c>
      <c r="BP9" s="543" t="s">
        <v>102</v>
      </c>
      <c r="BQ9" s="539" t="s">
        <v>103</v>
      </c>
      <c r="BR9" s="539" t="s">
        <v>104</v>
      </c>
      <c r="BS9" s="539" t="s">
        <v>105</v>
      </c>
      <c r="BT9" s="540" t="s">
        <v>106</v>
      </c>
      <c r="BU9" s="541" t="s">
        <v>40</v>
      </c>
      <c r="BV9" s="542" t="s">
        <v>107</v>
      </c>
      <c r="BW9" s="543" t="s">
        <v>102</v>
      </c>
      <c r="BX9" s="539" t="s">
        <v>103</v>
      </c>
      <c r="BY9" s="539" t="s">
        <v>104</v>
      </c>
      <c r="BZ9" s="539" t="s">
        <v>105</v>
      </c>
      <c r="CA9" s="540" t="s">
        <v>106</v>
      </c>
      <c r="CB9" s="541" t="s">
        <v>40</v>
      </c>
      <c r="CC9" s="542" t="s">
        <v>107</v>
      </c>
      <c r="CD9" s="543" t="s">
        <v>102</v>
      </c>
      <c r="CE9" s="539" t="s">
        <v>103</v>
      </c>
      <c r="CF9" s="539" t="s">
        <v>104</v>
      </c>
      <c r="CG9" s="539" t="s">
        <v>105</v>
      </c>
      <c r="CH9" s="540" t="s">
        <v>106</v>
      </c>
      <c r="CI9" s="541" t="s">
        <v>40</v>
      </c>
      <c r="CJ9" s="542" t="s">
        <v>107</v>
      </c>
      <c r="CK9" s="546" t="s">
        <v>28</v>
      </c>
      <c r="CL9" s="547"/>
      <c r="CM9" s="548"/>
      <c r="CN9" s="549"/>
      <c r="CO9" s="550"/>
      <c r="CP9" s="551" t="s">
        <v>40</v>
      </c>
      <c r="CQ9" s="643" t="s">
        <v>67</v>
      </c>
      <c r="CR9" s="179" t="s">
        <v>48</v>
      </c>
      <c r="CS9" s="553" t="s">
        <v>50</v>
      </c>
      <c r="CT9" s="554"/>
      <c r="CU9" s="555" t="s">
        <v>108</v>
      </c>
      <c r="CV9" s="556" t="s">
        <v>109</v>
      </c>
      <c r="CW9" s="557" t="s">
        <v>110</v>
      </c>
    </row>
    <row r="10" spans="1:101" ht="18" x14ac:dyDescent="0.3">
      <c r="B10" s="310">
        <v>1</v>
      </c>
      <c r="C10" s="310" t="s">
        <v>111</v>
      </c>
      <c r="D10" s="558">
        <v>1</v>
      </c>
      <c r="E10" s="399" t="s">
        <v>40</v>
      </c>
      <c r="F10" s="400" t="s">
        <v>40</v>
      </c>
      <c r="G10" s="401"/>
      <c r="H10" s="402"/>
      <c r="I10" s="403" t="s">
        <v>40</v>
      </c>
      <c r="J10" s="404" t="s">
        <v>50</v>
      </c>
      <c r="K10" s="405" t="s">
        <v>50</v>
      </c>
      <c r="L10" s="413"/>
      <c r="M10" s="414"/>
      <c r="N10" s="162" t="s">
        <v>28</v>
      </c>
      <c r="O10" s="162" t="s">
        <v>28</v>
      </c>
      <c r="P10" s="415" t="s">
        <v>28</v>
      </c>
      <c r="Q10" s="416"/>
      <c r="R10" s="417"/>
      <c r="S10" s="161" t="s">
        <v>28</v>
      </c>
      <c r="T10" s="162" t="s">
        <v>28</v>
      </c>
      <c r="U10" s="400" t="s">
        <v>40</v>
      </c>
      <c r="V10" s="402"/>
      <c r="W10" s="401"/>
      <c r="X10" s="179" t="s">
        <v>48</v>
      </c>
      <c r="Y10" s="181" t="s">
        <v>48</v>
      </c>
      <c r="Z10" s="399" t="s">
        <v>40</v>
      </c>
      <c r="AA10" s="427"/>
      <c r="AB10" s="400" t="s">
        <v>40</v>
      </c>
      <c r="AC10" s="400" t="s">
        <v>40</v>
      </c>
      <c r="AD10" s="403" t="s">
        <v>40</v>
      </c>
      <c r="AE10" s="428"/>
      <c r="AF10" s="429"/>
      <c r="AG10" s="161" t="s">
        <v>28</v>
      </c>
      <c r="AH10" s="162" t="s">
        <v>28</v>
      </c>
      <c r="AI10" s="162" t="s">
        <v>28</v>
      </c>
      <c r="AJ10" s="162" t="s">
        <v>28</v>
      </c>
      <c r="AK10" s="559"/>
      <c r="AL10" s="179" t="s">
        <v>48</v>
      </c>
      <c r="AM10" s="181" t="s">
        <v>48</v>
      </c>
      <c r="AN10" s="161" t="s">
        <v>28</v>
      </c>
      <c r="AO10" s="162" t="s">
        <v>28</v>
      </c>
      <c r="AP10" s="442"/>
      <c r="AQ10" s="162" t="s">
        <v>28</v>
      </c>
      <c r="AR10" s="415" t="s">
        <v>28</v>
      </c>
      <c r="AS10" s="443"/>
      <c r="AT10" s="444"/>
      <c r="AU10" s="560" t="s">
        <v>67</v>
      </c>
      <c r="AV10" s="470" t="s">
        <v>67</v>
      </c>
      <c r="AW10" s="470" t="s">
        <v>67</v>
      </c>
      <c r="AX10" s="470" t="s">
        <v>67</v>
      </c>
      <c r="AY10" s="559"/>
      <c r="AZ10" s="131" t="s">
        <v>50</v>
      </c>
      <c r="BA10" s="132" t="s">
        <v>50</v>
      </c>
      <c r="BB10" s="453"/>
      <c r="BC10" s="400" t="s">
        <v>40</v>
      </c>
      <c r="BD10" s="400" t="s">
        <v>40</v>
      </c>
      <c r="BE10" s="400" t="s">
        <v>40</v>
      </c>
      <c r="BF10" s="403" t="s">
        <v>40</v>
      </c>
      <c r="BG10" s="454"/>
      <c r="BH10" s="455"/>
      <c r="BI10" s="161" t="s">
        <v>28</v>
      </c>
      <c r="BJ10" s="162" t="s">
        <v>28</v>
      </c>
      <c r="BK10" s="561"/>
      <c r="BL10" s="162" t="s">
        <v>28</v>
      </c>
      <c r="BM10" s="415" t="s">
        <v>28</v>
      </c>
      <c r="BN10" s="179" t="s">
        <v>48</v>
      </c>
      <c r="BO10" s="181" t="s">
        <v>48</v>
      </c>
      <c r="BP10" s="461"/>
      <c r="BQ10" s="401"/>
      <c r="BR10" s="162" t="s">
        <v>28</v>
      </c>
      <c r="BS10" s="162" t="s">
        <v>28</v>
      </c>
      <c r="BT10" s="415" t="s">
        <v>28</v>
      </c>
      <c r="BU10" s="462"/>
      <c r="BV10" s="463"/>
      <c r="BW10" s="161" t="s">
        <v>28</v>
      </c>
      <c r="BX10" s="162" t="s">
        <v>28</v>
      </c>
      <c r="BY10" s="162" t="s">
        <v>28</v>
      </c>
      <c r="BZ10" s="162" t="s">
        <v>28</v>
      </c>
      <c r="CA10" s="562"/>
      <c r="CB10" s="179" t="s">
        <v>48</v>
      </c>
      <c r="CC10" s="181" t="s">
        <v>48</v>
      </c>
      <c r="CD10" s="461"/>
      <c r="CE10" s="470" t="s">
        <v>67</v>
      </c>
      <c r="CF10" s="470" t="s">
        <v>67</v>
      </c>
      <c r="CG10" s="470" t="s">
        <v>67</v>
      </c>
      <c r="CH10" s="471" t="s">
        <v>67</v>
      </c>
      <c r="CI10" s="428"/>
      <c r="CJ10" s="429"/>
      <c r="CK10" s="563">
        <f>COUNTIF($E10:$CJ10,"M")</f>
        <v>24</v>
      </c>
      <c r="CL10" s="564"/>
      <c r="CM10" s="565"/>
      <c r="CN10" s="566"/>
      <c r="CO10" s="566"/>
      <c r="CP10" s="567">
        <f>COUNTIF($E10:$CJ10,"S")</f>
        <v>12</v>
      </c>
      <c r="CQ10" s="568">
        <f>COUNTIF($E10:$CJ10,"X")</f>
        <v>8</v>
      </c>
      <c r="CR10" s="563">
        <f>COUNTIF($E10:$CJ10,"Mw")</f>
        <v>8</v>
      </c>
      <c r="CS10" s="569">
        <f>COUNTIF($E10:$CJ10,"Sw")</f>
        <v>4</v>
      </c>
      <c r="CT10" s="570"/>
      <c r="CU10" s="571"/>
      <c r="CW10" s="572"/>
    </row>
    <row r="11" spans="1:101" ht="18" x14ac:dyDescent="0.3">
      <c r="B11" s="191"/>
      <c r="C11" s="191"/>
      <c r="D11" s="573"/>
      <c r="E11" s="432">
        <v>7.5</v>
      </c>
      <c r="F11" s="434">
        <v>7.5</v>
      </c>
      <c r="G11" s="465"/>
      <c r="H11" s="574"/>
      <c r="I11" s="435">
        <v>7.5</v>
      </c>
      <c r="J11" s="334">
        <v>7.5</v>
      </c>
      <c r="K11" s="247">
        <v>7.5</v>
      </c>
      <c r="L11" s="418"/>
      <c r="M11" s="419"/>
      <c r="N11" s="420">
        <v>7.5</v>
      </c>
      <c r="O11" s="420">
        <v>7.5</v>
      </c>
      <c r="P11" s="421">
        <v>7.5</v>
      </c>
      <c r="Q11" s="422"/>
      <c r="R11" s="423"/>
      <c r="S11" s="445">
        <v>7.5</v>
      </c>
      <c r="T11" s="420">
        <v>7.5</v>
      </c>
      <c r="U11" s="434">
        <v>7.5</v>
      </c>
      <c r="V11" s="574"/>
      <c r="W11" s="465"/>
      <c r="X11" s="503">
        <v>7.5</v>
      </c>
      <c r="Y11" s="575">
        <v>7.5</v>
      </c>
      <c r="Z11" s="432">
        <v>7.5</v>
      </c>
      <c r="AA11" s="433"/>
      <c r="AB11" s="434">
        <v>7.5</v>
      </c>
      <c r="AC11" s="434">
        <v>7.5</v>
      </c>
      <c r="AD11" s="435">
        <v>7.5</v>
      </c>
      <c r="AE11" s="436"/>
      <c r="AF11" s="437"/>
      <c r="AG11" s="445">
        <v>7.5</v>
      </c>
      <c r="AH11" s="420">
        <v>7.5</v>
      </c>
      <c r="AI11" s="420">
        <v>7.5</v>
      </c>
      <c r="AJ11" s="420">
        <v>7.5</v>
      </c>
      <c r="AK11" s="576"/>
      <c r="AL11" s="503">
        <v>7.5</v>
      </c>
      <c r="AM11" s="575">
        <v>7.5</v>
      </c>
      <c r="AN11" s="445">
        <v>7.5</v>
      </c>
      <c r="AO11" s="420">
        <v>7.5</v>
      </c>
      <c r="AP11" s="446"/>
      <c r="AQ11" s="420">
        <v>7.5</v>
      </c>
      <c r="AR11" s="421">
        <v>7.5</v>
      </c>
      <c r="AS11" s="447"/>
      <c r="AT11" s="448"/>
      <c r="AU11" s="245">
        <v>7.5</v>
      </c>
      <c r="AV11" s="246">
        <v>7.5</v>
      </c>
      <c r="AW11" s="246">
        <v>7.5</v>
      </c>
      <c r="AX11" s="246">
        <v>7.5</v>
      </c>
      <c r="AY11" s="576"/>
      <c r="AZ11" s="125">
        <v>7.5</v>
      </c>
      <c r="BA11" s="126">
        <v>7.5</v>
      </c>
      <c r="BB11" s="456"/>
      <c r="BC11" s="434">
        <v>7.5</v>
      </c>
      <c r="BD11" s="434">
        <v>7.5</v>
      </c>
      <c r="BE11" s="434">
        <v>7.5</v>
      </c>
      <c r="BF11" s="435">
        <v>7.5</v>
      </c>
      <c r="BG11" s="457"/>
      <c r="BH11" s="458"/>
      <c r="BI11" s="445">
        <v>7.5</v>
      </c>
      <c r="BJ11" s="420">
        <v>7.5</v>
      </c>
      <c r="BK11" s="446"/>
      <c r="BL11" s="420">
        <v>7.5</v>
      </c>
      <c r="BM11" s="421">
        <v>7.5</v>
      </c>
      <c r="BN11" s="503">
        <v>7.5</v>
      </c>
      <c r="BO11" s="575">
        <v>7.5</v>
      </c>
      <c r="BP11" s="464"/>
      <c r="BQ11" s="465"/>
      <c r="BR11" s="420">
        <v>7.5</v>
      </c>
      <c r="BS11" s="420">
        <v>7.5</v>
      </c>
      <c r="BT11" s="421">
        <v>7.5</v>
      </c>
      <c r="BU11" s="466"/>
      <c r="BV11" s="467"/>
      <c r="BW11" s="445">
        <v>7.5</v>
      </c>
      <c r="BX11" s="420">
        <v>7.5</v>
      </c>
      <c r="BY11" s="420">
        <v>7.5</v>
      </c>
      <c r="BZ11" s="420">
        <v>7.5</v>
      </c>
      <c r="CA11" s="577"/>
      <c r="CB11" s="503">
        <v>7.5</v>
      </c>
      <c r="CC11" s="575">
        <v>7.5</v>
      </c>
      <c r="CD11" s="464"/>
      <c r="CE11" s="246">
        <v>7.5</v>
      </c>
      <c r="CF11" s="246">
        <v>7.5</v>
      </c>
      <c r="CG11" s="246">
        <v>7.5</v>
      </c>
      <c r="CH11" s="472">
        <v>7.5</v>
      </c>
      <c r="CI11" s="456"/>
      <c r="CJ11" s="473"/>
      <c r="CK11" s="578"/>
      <c r="CL11" s="579"/>
      <c r="CM11" s="580"/>
      <c r="CN11" s="581"/>
      <c r="CO11" s="581"/>
      <c r="CP11" s="582"/>
      <c r="CQ11" s="583"/>
      <c r="CR11" s="578"/>
      <c r="CS11" s="584"/>
      <c r="CT11" s="585"/>
      <c r="CU11" s="586">
        <f>SUM(E11:CJ11)</f>
        <v>420</v>
      </c>
      <c r="CV11" s="587">
        <f>35*12*D10</f>
        <v>420</v>
      </c>
      <c r="CW11" s="588">
        <f>CU11-CV11</f>
        <v>0</v>
      </c>
    </row>
    <row r="12" spans="1:101" ht="18" x14ac:dyDescent="0.3">
      <c r="B12" s="310">
        <v>2</v>
      </c>
      <c r="C12" s="310" t="s">
        <v>112</v>
      </c>
      <c r="D12" s="558">
        <v>1</v>
      </c>
      <c r="E12" s="461"/>
      <c r="F12" s="470" t="s">
        <v>67</v>
      </c>
      <c r="G12" s="470" t="s">
        <v>67</v>
      </c>
      <c r="H12" s="470" t="s">
        <v>67</v>
      </c>
      <c r="I12" s="471" t="s">
        <v>67</v>
      </c>
      <c r="J12" s="428"/>
      <c r="K12" s="429"/>
      <c r="L12" s="399" t="s">
        <v>40</v>
      </c>
      <c r="M12" s="400" t="s">
        <v>40</v>
      </c>
      <c r="N12" s="401"/>
      <c r="O12" s="402"/>
      <c r="P12" s="403" t="s">
        <v>40</v>
      </c>
      <c r="Q12" s="404" t="s">
        <v>50</v>
      </c>
      <c r="R12" s="405" t="s">
        <v>50</v>
      </c>
      <c r="S12" s="413"/>
      <c r="T12" s="414"/>
      <c r="U12" s="162" t="s">
        <v>28</v>
      </c>
      <c r="V12" s="162" t="s">
        <v>28</v>
      </c>
      <c r="W12" s="415" t="s">
        <v>28</v>
      </c>
      <c r="X12" s="416"/>
      <c r="Y12" s="417"/>
      <c r="Z12" s="161" t="s">
        <v>28</v>
      </c>
      <c r="AA12" s="162" t="s">
        <v>28</v>
      </c>
      <c r="AB12" s="400" t="s">
        <v>40</v>
      </c>
      <c r="AC12" s="402"/>
      <c r="AD12" s="401"/>
      <c r="AE12" s="179" t="s">
        <v>48</v>
      </c>
      <c r="AF12" s="181" t="s">
        <v>48</v>
      </c>
      <c r="AG12" s="399" t="s">
        <v>40</v>
      </c>
      <c r="AH12" s="427"/>
      <c r="AI12" s="400" t="s">
        <v>40</v>
      </c>
      <c r="AJ12" s="400" t="s">
        <v>40</v>
      </c>
      <c r="AK12" s="403" t="s">
        <v>40</v>
      </c>
      <c r="AL12" s="428"/>
      <c r="AM12" s="429"/>
      <c r="AN12" s="161" t="s">
        <v>28</v>
      </c>
      <c r="AO12" s="162" t="s">
        <v>28</v>
      </c>
      <c r="AP12" s="162" t="s">
        <v>28</v>
      </c>
      <c r="AQ12" s="162" t="s">
        <v>28</v>
      </c>
      <c r="AR12" s="559"/>
      <c r="AS12" s="179" t="s">
        <v>48</v>
      </c>
      <c r="AT12" s="181" t="s">
        <v>48</v>
      </c>
      <c r="AU12" s="161" t="s">
        <v>28</v>
      </c>
      <c r="AV12" s="162" t="s">
        <v>28</v>
      </c>
      <c r="AW12" s="442"/>
      <c r="AX12" s="162" t="s">
        <v>28</v>
      </c>
      <c r="AY12" s="415" t="s">
        <v>28</v>
      </c>
      <c r="AZ12" s="443"/>
      <c r="BA12" s="444"/>
      <c r="BB12" s="560" t="s">
        <v>67</v>
      </c>
      <c r="BC12" s="470" t="s">
        <v>67</v>
      </c>
      <c r="BD12" s="470" t="s">
        <v>67</v>
      </c>
      <c r="BE12" s="470" t="s">
        <v>67</v>
      </c>
      <c r="BF12" s="559"/>
      <c r="BG12" s="131" t="s">
        <v>50</v>
      </c>
      <c r="BH12" s="132" t="s">
        <v>50</v>
      </c>
      <c r="BI12" s="453"/>
      <c r="BJ12" s="400" t="s">
        <v>40</v>
      </c>
      <c r="BK12" s="400" t="s">
        <v>40</v>
      </c>
      <c r="BL12" s="400" t="s">
        <v>40</v>
      </c>
      <c r="BM12" s="403" t="s">
        <v>40</v>
      </c>
      <c r="BN12" s="454"/>
      <c r="BO12" s="455"/>
      <c r="BP12" s="161" t="s">
        <v>28</v>
      </c>
      <c r="BQ12" s="162" t="s">
        <v>28</v>
      </c>
      <c r="BR12" s="561"/>
      <c r="BS12" s="162" t="s">
        <v>28</v>
      </c>
      <c r="BT12" s="415" t="s">
        <v>28</v>
      </c>
      <c r="BU12" s="179" t="s">
        <v>48</v>
      </c>
      <c r="BV12" s="181" t="s">
        <v>48</v>
      </c>
      <c r="BW12" s="461"/>
      <c r="BX12" s="401"/>
      <c r="BY12" s="162" t="s">
        <v>28</v>
      </c>
      <c r="BZ12" s="162" t="s">
        <v>28</v>
      </c>
      <c r="CA12" s="415" t="s">
        <v>28</v>
      </c>
      <c r="CB12" s="462"/>
      <c r="CC12" s="463"/>
      <c r="CD12" s="161" t="s">
        <v>28</v>
      </c>
      <c r="CE12" s="162" t="s">
        <v>28</v>
      </c>
      <c r="CF12" s="162" t="s">
        <v>28</v>
      </c>
      <c r="CG12" s="162" t="s">
        <v>28</v>
      </c>
      <c r="CH12" s="562"/>
      <c r="CI12" s="179" t="s">
        <v>48</v>
      </c>
      <c r="CJ12" s="181" t="s">
        <v>48</v>
      </c>
      <c r="CK12" s="589">
        <f>COUNTIF($E12:$CJ12,"M")</f>
        <v>24</v>
      </c>
      <c r="CL12" s="590"/>
      <c r="CM12" s="591"/>
      <c r="CN12" s="592"/>
      <c r="CO12" s="592"/>
      <c r="CP12" s="593">
        <f>COUNTIF($E12:$CJ12,"S")</f>
        <v>12</v>
      </c>
      <c r="CQ12" s="594">
        <f>COUNTIF($E12:$CJ12,"X")</f>
        <v>8</v>
      </c>
      <c r="CR12" s="589">
        <f>COUNTIF($E12:$CJ12,"Mw")</f>
        <v>8</v>
      </c>
      <c r="CS12" s="595">
        <f>COUNTIF($E12:$CJ12,"Sw")</f>
        <v>4</v>
      </c>
      <c r="CT12" s="596"/>
      <c r="CU12" s="597"/>
      <c r="CV12" s="598"/>
      <c r="CW12" s="599"/>
    </row>
    <row r="13" spans="1:101" ht="18" x14ac:dyDescent="0.3">
      <c r="B13" s="600"/>
      <c r="C13" s="600"/>
      <c r="D13" s="601"/>
      <c r="E13" s="464"/>
      <c r="F13" s="246">
        <v>7.5</v>
      </c>
      <c r="G13" s="246">
        <v>7.5</v>
      </c>
      <c r="H13" s="246">
        <v>7.5</v>
      </c>
      <c r="I13" s="472">
        <v>7.5</v>
      </c>
      <c r="J13" s="456"/>
      <c r="K13" s="473"/>
      <c r="L13" s="432">
        <v>7.5</v>
      </c>
      <c r="M13" s="434">
        <v>7.5</v>
      </c>
      <c r="N13" s="465"/>
      <c r="O13" s="574"/>
      <c r="P13" s="435">
        <v>7.5</v>
      </c>
      <c r="Q13" s="334">
        <v>7.5</v>
      </c>
      <c r="R13" s="247">
        <v>7.5</v>
      </c>
      <c r="S13" s="418"/>
      <c r="T13" s="419"/>
      <c r="U13" s="420">
        <v>7.5</v>
      </c>
      <c r="V13" s="420">
        <v>7.5</v>
      </c>
      <c r="W13" s="421">
        <v>7.5</v>
      </c>
      <c r="X13" s="422"/>
      <c r="Y13" s="423"/>
      <c r="Z13" s="445">
        <v>7.5</v>
      </c>
      <c r="AA13" s="420">
        <v>7.5</v>
      </c>
      <c r="AB13" s="434">
        <v>7.5</v>
      </c>
      <c r="AC13" s="574"/>
      <c r="AD13" s="465"/>
      <c r="AE13" s="503">
        <v>7.5</v>
      </c>
      <c r="AF13" s="575">
        <v>7.5</v>
      </c>
      <c r="AG13" s="432">
        <v>7.5</v>
      </c>
      <c r="AH13" s="433"/>
      <c r="AI13" s="434">
        <v>7.5</v>
      </c>
      <c r="AJ13" s="434">
        <v>7.5</v>
      </c>
      <c r="AK13" s="435">
        <v>7.5</v>
      </c>
      <c r="AL13" s="436"/>
      <c r="AM13" s="437"/>
      <c r="AN13" s="445">
        <v>7.5</v>
      </c>
      <c r="AO13" s="420">
        <v>7.5</v>
      </c>
      <c r="AP13" s="420">
        <v>7.5</v>
      </c>
      <c r="AQ13" s="420">
        <v>7.5</v>
      </c>
      <c r="AR13" s="576"/>
      <c r="AS13" s="503">
        <v>7.5</v>
      </c>
      <c r="AT13" s="575">
        <v>7.5</v>
      </c>
      <c r="AU13" s="445">
        <v>7.5</v>
      </c>
      <c r="AV13" s="420">
        <v>7.5</v>
      </c>
      <c r="AW13" s="446"/>
      <c r="AX13" s="420">
        <v>7.5</v>
      </c>
      <c r="AY13" s="421">
        <v>7.5</v>
      </c>
      <c r="AZ13" s="447"/>
      <c r="BA13" s="448"/>
      <c r="BB13" s="245">
        <v>7.5</v>
      </c>
      <c r="BC13" s="246">
        <v>7.5</v>
      </c>
      <c r="BD13" s="246">
        <v>7.5</v>
      </c>
      <c r="BE13" s="246">
        <v>7.5</v>
      </c>
      <c r="BF13" s="576"/>
      <c r="BG13" s="125">
        <v>7.5</v>
      </c>
      <c r="BH13" s="126">
        <v>7.5</v>
      </c>
      <c r="BI13" s="456"/>
      <c r="BJ13" s="434">
        <v>7.5</v>
      </c>
      <c r="BK13" s="434">
        <v>7.5</v>
      </c>
      <c r="BL13" s="434">
        <v>7.5</v>
      </c>
      <c r="BM13" s="435">
        <v>7.5</v>
      </c>
      <c r="BN13" s="457"/>
      <c r="BO13" s="458"/>
      <c r="BP13" s="445">
        <v>7.5</v>
      </c>
      <c r="BQ13" s="420">
        <v>7.5</v>
      </c>
      <c r="BR13" s="446"/>
      <c r="BS13" s="420">
        <v>7.5</v>
      </c>
      <c r="BT13" s="421">
        <v>7.5</v>
      </c>
      <c r="BU13" s="503">
        <v>7.5</v>
      </c>
      <c r="BV13" s="575">
        <v>7.5</v>
      </c>
      <c r="BW13" s="464"/>
      <c r="BX13" s="465"/>
      <c r="BY13" s="420">
        <v>7.5</v>
      </c>
      <c r="BZ13" s="420">
        <v>7.5</v>
      </c>
      <c r="CA13" s="421">
        <v>7.5</v>
      </c>
      <c r="CB13" s="466"/>
      <c r="CC13" s="467"/>
      <c r="CD13" s="445">
        <v>7.5</v>
      </c>
      <c r="CE13" s="420">
        <v>7.5</v>
      </c>
      <c r="CF13" s="420">
        <v>7.5</v>
      </c>
      <c r="CG13" s="420">
        <v>7.5</v>
      </c>
      <c r="CH13" s="577"/>
      <c r="CI13" s="503">
        <v>7.5</v>
      </c>
      <c r="CJ13" s="575">
        <v>7.5</v>
      </c>
      <c r="CK13" s="578"/>
      <c r="CL13" s="579"/>
      <c r="CM13" s="580"/>
      <c r="CN13" s="581"/>
      <c r="CO13" s="581"/>
      <c r="CP13" s="582"/>
      <c r="CQ13" s="583"/>
      <c r="CR13" s="578"/>
      <c r="CS13" s="584"/>
      <c r="CT13" s="585"/>
      <c r="CU13" s="602">
        <f>SUM(E13:CJ13)</f>
        <v>420</v>
      </c>
      <c r="CV13" s="603">
        <f>35*12*D12</f>
        <v>420</v>
      </c>
      <c r="CW13" s="604">
        <f>CU13-CV13</f>
        <v>0</v>
      </c>
    </row>
    <row r="14" spans="1:101" ht="18" x14ac:dyDescent="0.3">
      <c r="B14" s="310">
        <v>3</v>
      </c>
      <c r="C14" s="310" t="s">
        <v>113</v>
      </c>
      <c r="D14" s="558">
        <v>1</v>
      </c>
      <c r="E14" s="161" t="s">
        <v>28</v>
      </c>
      <c r="F14" s="162" t="s">
        <v>28</v>
      </c>
      <c r="G14" s="162" t="s">
        <v>28</v>
      </c>
      <c r="H14" s="162" t="s">
        <v>28</v>
      </c>
      <c r="I14" s="562"/>
      <c r="J14" s="179" t="s">
        <v>48</v>
      </c>
      <c r="K14" s="181" t="s">
        <v>48</v>
      </c>
      <c r="L14" s="461"/>
      <c r="M14" s="470" t="s">
        <v>67</v>
      </c>
      <c r="N14" s="470" t="s">
        <v>67</v>
      </c>
      <c r="O14" s="470" t="s">
        <v>67</v>
      </c>
      <c r="P14" s="471" t="s">
        <v>67</v>
      </c>
      <c r="Q14" s="428"/>
      <c r="R14" s="429"/>
      <c r="S14" s="399" t="s">
        <v>40</v>
      </c>
      <c r="T14" s="400" t="s">
        <v>40</v>
      </c>
      <c r="U14" s="401"/>
      <c r="V14" s="402"/>
      <c r="W14" s="403" t="s">
        <v>40</v>
      </c>
      <c r="X14" s="404" t="s">
        <v>50</v>
      </c>
      <c r="Y14" s="405" t="s">
        <v>50</v>
      </c>
      <c r="Z14" s="413"/>
      <c r="AA14" s="414"/>
      <c r="AB14" s="162" t="s">
        <v>28</v>
      </c>
      <c r="AC14" s="162" t="s">
        <v>28</v>
      </c>
      <c r="AD14" s="415" t="s">
        <v>28</v>
      </c>
      <c r="AE14" s="416"/>
      <c r="AF14" s="417"/>
      <c r="AG14" s="161" t="s">
        <v>28</v>
      </c>
      <c r="AH14" s="162" t="s">
        <v>28</v>
      </c>
      <c r="AI14" s="400" t="s">
        <v>40</v>
      </c>
      <c r="AJ14" s="402"/>
      <c r="AK14" s="401"/>
      <c r="AL14" s="179" t="s">
        <v>48</v>
      </c>
      <c r="AM14" s="181" t="s">
        <v>48</v>
      </c>
      <c r="AN14" s="399" t="s">
        <v>40</v>
      </c>
      <c r="AO14" s="427"/>
      <c r="AP14" s="400" t="s">
        <v>40</v>
      </c>
      <c r="AQ14" s="400" t="s">
        <v>40</v>
      </c>
      <c r="AR14" s="403" t="s">
        <v>40</v>
      </c>
      <c r="AS14" s="428"/>
      <c r="AT14" s="429"/>
      <c r="AU14" s="161" t="s">
        <v>28</v>
      </c>
      <c r="AV14" s="162" t="s">
        <v>28</v>
      </c>
      <c r="AW14" s="162" t="s">
        <v>28</v>
      </c>
      <c r="AX14" s="162" t="s">
        <v>28</v>
      </c>
      <c r="AY14" s="559"/>
      <c r="AZ14" s="179" t="s">
        <v>48</v>
      </c>
      <c r="BA14" s="181" t="s">
        <v>48</v>
      </c>
      <c r="BB14" s="161" t="s">
        <v>28</v>
      </c>
      <c r="BC14" s="162" t="s">
        <v>28</v>
      </c>
      <c r="BD14" s="442"/>
      <c r="BE14" s="162" t="s">
        <v>28</v>
      </c>
      <c r="BF14" s="415" t="s">
        <v>28</v>
      </c>
      <c r="BG14" s="443"/>
      <c r="BH14" s="444"/>
      <c r="BI14" s="560" t="s">
        <v>67</v>
      </c>
      <c r="BJ14" s="470" t="s">
        <v>67</v>
      </c>
      <c r="BK14" s="470" t="s">
        <v>67</v>
      </c>
      <c r="BL14" s="470" t="s">
        <v>67</v>
      </c>
      <c r="BM14" s="559"/>
      <c r="BN14" s="131" t="s">
        <v>50</v>
      </c>
      <c r="BO14" s="132" t="s">
        <v>50</v>
      </c>
      <c r="BP14" s="453"/>
      <c r="BQ14" s="400" t="s">
        <v>40</v>
      </c>
      <c r="BR14" s="400" t="s">
        <v>40</v>
      </c>
      <c r="BS14" s="400" t="s">
        <v>40</v>
      </c>
      <c r="BT14" s="403" t="s">
        <v>40</v>
      </c>
      <c r="BU14" s="454"/>
      <c r="BV14" s="455"/>
      <c r="BW14" s="161" t="s">
        <v>28</v>
      </c>
      <c r="BX14" s="162" t="s">
        <v>28</v>
      </c>
      <c r="BY14" s="561"/>
      <c r="BZ14" s="162" t="s">
        <v>28</v>
      </c>
      <c r="CA14" s="415" t="s">
        <v>28</v>
      </c>
      <c r="CB14" s="179" t="s">
        <v>48</v>
      </c>
      <c r="CC14" s="181" t="s">
        <v>48</v>
      </c>
      <c r="CD14" s="461"/>
      <c r="CE14" s="401"/>
      <c r="CF14" s="162" t="s">
        <v>28</v>
      </c>
      <c r="CG14" s="162" t="s">
        <v>28</v>
      </c>
      <c r="CH14" s="415" t="s">
        <v>28</v>
      </c>
      <c r="CI14" s="462"/>
      <c r="CJ14" s="463"/>
      <c r="CK14" s="589">
        <f>COUNTIF($E14:$CJ14,"M")</f>
        <v>24</v>
      </c>
      <c r="CL14" s="590"/>
      <c r="CM14" s="591"/>
      <c r="CN14" s="592"/>
      <c r="CO14" s="592"/>
      <c r="CP14" s="593">
        <f>COUNTIF($E14:$CJ14,"S")</f>
        <v>12</v>
      </c>
      <c r="CQ14" s="594">
        <f>COUNTIF($E14:$CJ14,"X")</f>
        <v>8</v>
      </c>
      <c r="CR14" s="589">
        <f>COUNTIF($E14:$CJ14,"Mw")</f>
        <v>8</v>
      </c>
      <c r="CS14" s="595">
        <f>COUNTIF($E14:$CJ14,"Sw")</f>
        <v>4</v>
      </c>
      <c r="CT14" s="596"/>
      <c r="CU14" s="597"/>
      <c r="CV14" s="598"/>
      <c r="CW14" s="599"/>
    </row>
    <row r="15" spans="1:101" ht="18" x14ac:dyDescent="0.3">
      <c r="B15" s="600"/>
      <c r="C15" s="600"/>
      <c r="D15" s="601"/>
      <c r="E15" s="445">
        <v>7.5</v>
      </c>
      <c r="F15" s="420">
        <v>7.5</v>
      </c>
      <c r="G15" s="420">
        <v>7.5</v>
      </c>
      <c r="H15" s="420">
        <v>7.5</v>
      </c>
      <c r="I15" s="577"/>
      <c r="J15" s="503">
        <v>7.5</v>
      </c>
      <c r="K15" s="575">
        <v>7.5</v>
      </c>
      <c r="L15" s="464"/>
      <c r="M15" s="246">
        <v>7.5</v>
      </c>
      <c r="N15" s="246">
        <v>7.5</v>
      </c>
      <c r="O15" s="246">
        <v>7.5</v>
      </c>
      <c r="P15" s="472">
        <v>7.5</v>
      </c>
      <c r="Q15" s="456"/>
      <c r="R15" s="473"/>
      <c r="S15" s="432">
        <v>7.5</v>
      </c>
      <c r="T15" s="434">
        <v>7.5</v>
      </c>
      <c r="U15" s="465"/>
      <c r="V15" s="574"/>
      <c r="W15" s="435">
        <v>7.5</v>
      </c>
      <c r="X15" s="334">
        <v>7.5</v>
      </c>
      <c r="Y15" s="247">
        <v>7.5</v>
      </c>
      <c r="Z15" s="418"/>
      <c r="AA15" s="419"/>
      <c r="AB15" s="420">
        <v>7.5</v>
      </c>
      <c r="AC15" s="420">
        <v>7.5</v>
      </c>
      <c r="AD15" s="421">
        <v>7.5</v>
      </c>
      <c r="AE15" s="422"/>
      <c r="AF15" s="423"/>
      <c r="AG15" s="445">
        <v>7.5</v>
      </c>
      <c r="AH15" s="420">
        <v>7.5</v>
      </c>
      <c r="AI15" s="434">
        <v>7.5</v>
      </c>
      <c r="AJ15" s="574"/>
      <c r="AK15" s="465"/>
      <c r="AL15" s="503">
        <v>7.5</v>
      </c>
      <c r="AM15" s="575">
        <v>7.5</v>
      </c>
      <c r="AN15" s="432">
        <v>7.5</v>
      </c>
      <c r="AO15" s="433"/>
      <c r="AP15" s="434">
        <v>7.5</v>
      </c>
      <c r="AQ15" s="434">
        <v>7.5</v>
      </c>
      <c r="AR15" s="435">
        <v>7.5</v>
      </c>
      <c r="AS15" s="436"/>
      <c r="AT15" s="437"/>
      <c r="AU15" s="445">
        <v>7.5</v>
      </c>
      <c r="AV15" s="420">
        <v>7.5</v>
      </c>
      <c r="AW15" s="420">
        <v>7.5</v>
      </c>
      <c r="AX15" s="420">
        <v>7.5</v>
      </c>
      <c r="AY15" s="576"/>
      <c r="AZ15" s="503">
        <v>7.5</v>
      </c>
      <c r="BA15" s="575">
        <v>7.5</v>
      </c>
      <c r="BB15" s="445">
        <v>7.5</v>
      </c>
      <c r="BC15" s="420">
        <v>7.5</v>
      </c>
      <c r="BD15" s="446"/>
      <c r="BE15" s="420">
        <v>7.5</v>
      </c>
      <c r="BF15" s="421">
        <v>7.5</v>
      </c>
      <c r="BG15" s="447"/>
      <c r="BH15" s="448"/>
      <c r="BI15" s="245">
        <v>7.5</v>
      </c>
      <c r="BJ15" s="246">
        <v>7.5</v>
      </c>
      <c r="BK15" s="246">
        <v>7.5</v>
      </c>
      <c r="BL15" s="246">
        <v>7.5</v>
      </c>
      <c r="BM15" s="576"/>
      <c r="BN15" s="125">
        <v>7.5</v>
      </c>
      <c r="BO15" s="126">
        <v>7.5</v>
      </c>
      <c r="BP15" s="456"/>
      <c r="BQ15" s="434">
        <v>7.5</v>
      </c>
      <c r="BR15" s="434">
        <v>7.5</v>
      </c>
      <c r="BS15" s="434">
        <v>7.5</v>
      </c>
      <c r="BT15" s="435">
        <v>7.5</v>
      </c>
      <c r="BU15" s="457"/>
      <c r="BV15" s="458"/>
      <c r="BW15" s="445">
        <v>7.5</v>
      </c>
      <c r="BX15" s="420">
        <v>7.5</v>
      </c>
      <c r="BY15" s="446"/>
      <c r="BZ15" s="420">
        <v>7.5</v>
      </c>
      <c r="CA15" s="421">
        <v>7.5</v>
      </c>
      <c r="CB15" s="503">
        <v>7.5</v>
      </c>
      <c r="CC15" s="575">
        <v>7.5</v>
      </c>
      <c r="CD15" s="464"/>
      <c r="CE15" s="465"/>
      <c r="CF15" s="420">
        <v>7.5</v>
      </c>
      <c r="CG15" s="420">
        <v>7.5</v>
      </c>
      <c r="CH15" s="421">
        <v>7.5</v>
      </c>
      <c r="CI15" s="466"/>
      <c r="CJ15" s="467"/>
      <c r="CK15" s="578"/>
      <c r="CL15" s="579"/>
      <c r="CM15" s="580"/>
      <c r="CN15" s="581"/>
      <c r="CO15" s="581"/>
      <c r="CP15" s="582"/>
      <c r="CQ15" s="583"/>
      <c r="CR15" s="578"/>
      <c r="CS15" s="584"/>
      <c r="CT15" s="585"/>
      <c r="CU15" s="602">
        <f>SUM(E15:CJ15)</f>
        <v>420</v>
      </c>
      <c r="CV15" s="603">
        <f>35*12*D14</f>
        <v>420</v>
      </c>
      <c r="CW15" s="604">
        <f>CU15-CV15</f>
        <v>0</v>
      </c>
    </row>
    <row r="16" spans="1:101" ht="18" x14ac:dyDescent="0.3">
      <c r="B16" s="310">
        <v>4</v>
      </c>
      <c r="C16" s="310" t="s">
        <v>107</v>
      </c>
      <c r="D16" s="558">
        <v>1</v>
      </c>
      <c r="E16" s="461"/>
      <c r="F16" s="401"/>
      <c r="G16" s="162" t="s">
        <v>28</v>
      </c>
      <c r="H16" s="162" t="s">
        <v>28</v>
      </c>
      <c r="I16" s="415" t="s">
        <v>28</v>
      </c>
      <c r="J16" s="462"/>
      <c r="K16" s="463"/>
      <c r="L16" s="161" t="s">
        <v>28</v>
      </c>
      <c r="M16" s="162" t="s">
        <v>28</v>
      </c>
      <c r="N16" s="162" t="s">
        <v>28</v>
      </c>
      <c r="O16" s="162" t="s">
        <v>28</v>
      </c>
      <c r="P16" s="562"/>
      <c r="Q16" s="179" t="s">
        <v>48</v>
      </c>
      <c r="R16" s="181" t="s">
        <v>48</v>
      </c>
      <c r="S16" s="461"/>
      <c r="T16" s="470" t="s">
        <v>67</v>
      </c>
      <c r="U16" s="470" t="s">
        <v>67</v>
      </c>
      <c r="V16" s="470" t="s">
        <v>67</v>
      </c>
      <c r="W16" s="471" t="s">
        <v>67</v>
      </c>
      <c r="X16" s="428"/>
      <c r="Y16" s="429"/>
      <c r="Z16" s="399" t="s">
        <v>40</v>
      </c>
      <c r="AA16" s="400" t="s">
        <v>40</v>
      </c>
      <c r="AB16" s="401"/>
      <c r="AC16" s="402"/>
      <c r="AD16" s="403" t="s">
        <v>40</v>
      </c>
      <c r="AE16" s="404" t="s">
        <v>50</v>
      </c>
      <c r="AF16" s="405" t="s">
        <v>50</v>
      </c>
      <c r="AG16" s="413"/>
      <c r="AH16" s="414"/>
      <c r="AI16" s="162" t="s">
        <v>28</v>
      </c>
      <c r="AJ16" s="162" t="s">
        <v>28</v>
      </c>
      <c r="AK16" s="415" t="s">
        <v>28</v>
      </c>
      <c r="AL16" s="416"/>
      <c r="AM16" s="417"/>
      <c r="AN16" s="161" t="s">
        <v>28</v>
      </c>
      <c r="AO16" s="162" t="s">
        <v>28</v>
      </c>
      <c r="AP16" s="400" t="s">
        <v>40</v>
      </c>
      <c r="AQ16" s="402"/>
      <c r="AR16" s="401"/>
      <c r="AS16" s="179" t="s">
        <v>48</v>
      </c>
      <c r="AT16" s="181" t="s">
        <v>48</v>
      </c>
      <c r="AU16" s="399" t="s">
        <v>40</v>
      </c>
      <c r="AV16" s="427"/>
      <c r="AW16" s="400" t="s">
        <v>40</v>
      </c>
      <c r="AX16" s="400" t="s">
        <v>40</v>
      </c>
      <c r="AY16" s="403" t="s">
        <v>40</v>
      </c>
      <c r="AZ16" s="428"/>
      <c r="BA16" s="429"/>
      <c r="BB16" s="161" t="s">
        <v>28</v>
      </c>
      <c r="BC16" s="162" t="s">
        <v>28</v>
      </c>
      <c r="BD16" s="162" t="s">
        <v>28</v>
      </c>
      <c r="BE16" s="162" t="s">
        <v>28</v>
      </c>
      <c r="BF16" s="559"/>
      <c r="BG16" s="179" t="s">
        <v>48</v>
      </c>
      <c r="BH16" s="181" t="s">
        <v>48</v>
      </c>
      <c r="BI16" s="161" t="s">
        <v>28</v>
      </c>
      <c r="BJ16" s="162" t="s">
        <v>28</v>
      </c>
      <c r="BK16" s="442"/>
      <c r="BL16" s="162" t="s">
        <v>28</v>
      </c>
      <c r="BM16" s="415" t="s">
        <v>28</v>
      </c>
      <c r="BN16" s="443"/>
      <c r="BO16" s="444"/>
      <c r="BP16" s="560" t="s">
        <v>67</v>
      </c>
      <c r="BQ16" s="470" t="s">
        <v>67</v>
      </c>
      <c r="BR16" s="470" t="s">
        <v>67</v>
      </c>
      <c r="BS16" s="470" t="s">
        <v>67</v>
      </c>
      <c r="BT16" s="559"/>
      <c r="BU16" s="131" t="s">
        <v>50</v>
      </c>
      <c r="BV16" s="132" t="s">
        <v>50</v>
      </c>
      <c r="BW16" s="453"/>
      <c r="BX16" s="400" t="s">
        <v>40</v>
      </c>
      <c r="BY16" s="400" t="s">
        <v>40</v>
      </c>
      <c r="BZ16" s="400" t="s">
        <v>40</v>
      </c>
      <c r="CA16" s="403" t="s">
        <v>40</v>
      </c>
      <c r="CB16" s="454"/>
      <c r="CC16" s="455"/>
      <c r="CD16" s="161" t="s">
        <v>28</v>
      </c>
      <c r="CE16" s="162" t="s">
        <v>28</v>
      </c>
      <c r="CF16" s="561"/>
      <c r="CG16" s="162" t="s">
        <v>28</v>
      </c>
      <c r="CH16" s="415" t="s">
        <v>28</v>
      </c>
      <c r="CI16" s="179" t="s">
        <v>48</v>
      </c>
      <c r="CJ16" s="181" t="s">
        <v>48</v>
      </c>
      <c r="CK16" s="589">
        <f>COUNTIF($E16:$CJ16,"M")</f>
        <v>24</v>
      </c>
      <c r="CL16" s="590"/>
      <c r="CM16" s="591"/>
      <c r="CN16" s="592"/>
      <c r="CO16" s="592"/>
      <c r="CP16" s="593">
        <f>COUNTIF($E16:$CJ16,"S")</f>
        <v>12</v>
      </c>
      <c r="CQ16" s="594">
        <f>COUNTIF($E16:$CJ16,"X")</f>
        <v>8</v>
      </c>
      <c r="CR16" s="589">
        <f>COUNTIF($E16:$CJ16,"Mw")</f>
        <v>8</v>
      </c>
      <c r="CS16" s="595">
        <f>COUNTIF($E16:$CJ16,"Sw")</f>
        <v>4</v>
      </c>
      <c r="CT16" s="596"/>
      <c r="CU16" s="597"/>
      <c r="CV16" s="598"/>
      <c r="CW16" s="599"/>
    </row>
    <row r="17" spans="2:101" ht="18" x14ac:dyDescent="0.3">
      <c r="B17" s="600"/>
      <c r="C17" s="600"/>
      <c r="D17" s="601"/>
      <c r="E17" s="464"/>
      <c r="F17" s="465"/>
      <c r="G17" s="420">
        <v>7.5</v>
      </c>
      <c r="H17" s="420">
        <v>7.5</v>
      </c>
      <c r="I17" s="421">
        <v>7.5</v>
      </c>
      <c r="J17" s="466"/>
      <c r="K17" s="467"/>
      <c r="L17" s="445">
        <v>7.5</v>
      </c>
      <c r="M17" s="420">
        <v>7.5</v>
      </c>
      <c r="N17" s="420">
        <v>7.5</v>
      </c>
      <c r="O17" s="420">
        <v>7.5</v>
      </c>
      <c r="P17" s="577"/>
      <c r="Q17" s="503">
        <v>7.5</v>
      </c>
      <c r="R17" s="575">
        <v>7.5</v>
      </c>
      <c r="S17" s="464"/>
      <c r="T17" s="246">
        <v>7.5</v>
      </c>
      <c r="U17" s="246">
        <v>7.5</v>
      </c>
      <c r="V17" s="246">
        <v>7.5</v>
      </c>
      <c r="W17" s="472">
        <v>7.5</v>
      </c>
      <c r="X17" s="456"/>
      <c r="Y17" s="473"/>
      <c r="Z17" s="432">
        <v>7.5</v>
      </c>
      <c r="AA17" s="434">
        <v>7.5</v>
      </c>
      <c r="AB17" s="465"/>
      <c r="AC17" s="574"/>
      <c r="AD17" s="435">
        <v>7.5</v>
      </c>
      <c r="AE17" s="334">
        <v>7.5</v>
      </c>
      <c r="AF17" s="247">
        <v>7.5</v>
      </c>
      <c r="AG17" s="418"/>
      <c r="AH17" s="419"/>
      <c r="AI17" s="420">
        <v>7.5</v>
      </c>
      <c r="AJ17" s="420">
        <v>7.5</v>
      </c>
      <c r="AK17" s="421">
        <v>7.5</v>
      </c>
      <c r="AL17" s="422"/>
      <c r="AM17" s="423"/>
      <c r="AN17" s="445">
        <v>7.5</v>
      </c>
      <c r="AO17" s="420">
        <v>7.5</v>
      </c>
      <c r="AP17" s="434">
        <v>7.5</v>
      </c>
      <c r="AQ17" s="574"/>
      <c r="AR17" s="465"/>
      <c r="AS17" s="503">
        <v>7.5</v>
      </c>
      <c r="AT17" s="575">
        <v>7.5</v>
      </c>
      <c r="AU17" s="432">
        <v>7.5</v>
      </c>
      <c r="AV17" s="433"/>
      <c r="AW17" s="434">
        <v>7.5</v>
      </c>
      <c r="AX17" s="434">
        <v>7.5</v>
      </c>
      <c r="AY17" s="435">
        <v>7.5</v>
      </c>
      <c r="AZ17" s="436"/>
      <c r="BA17" s="437"/>
      <c r="BB17" s="445">
        <v>7.5</v>
      </c>
      <c r="BC17" s="420">
        <v>7.5</v>
      </c>
      <c r="BD17" s="420">
        <v>7.5</v>
      </c>
      <c r="BE17" s="420">
        <v>7.5</v>
      </c>
      <c r="BF17" s="576"/>
      <c r="BG17" s="503">
        <v>7.5</v>
      </c>
      <c r="BH17" s="575">
        <v>7.5</v>
      </c>
      <c r="BI17" s="445">
        <v>7.5</v>
      </c>
      <c r="BJ17" s="420">
        <v>7.5</v>
      </c>
      <c r="BK17" s="446"/>
      <c r="BL17" s="420">
        <v>7.5</v>
      </c>
      <c r="BM17" s="421">
        <v>7.5</v>
      </c>
      <c r="BN17" s="447"/>
      <c r="BO17" s="448"/>
      <c r="BP17" s="245">
        <v>7.5</v>
      </c>
      <c r="BQ17" s="246">
        <v>7.5</v>
      </c>
      <c r="BR17" s="246">
        <v>7.5</v>
      </c>
      <c r="BS17" s="246">
        <v>7.5</v>
      </c>
      <c r="BT17" s="576"/>
      <c r="BU17" s="125">
        <v>7.5</v>
      </c>
      <c r="BV17" s="126">
        <v>7.5</v>
      </c>
      <c r="BW17" s="456"/>
      <c r="BX17" s="434">
        <v>7.5</v>
      </c>
      <c r="BY17" s="434">
        <v>7.5</v>
      </c>
      <c r="BZ17" s="434">
        <v>7.5</v>
      </c>
      <c r="CA17" s="435">
        <v>7.5</v>
      </c>
      <c r="CB17" s="457"/>
      <c r="CC17" s="458"/>
      <c r="CD17" s="445">
        <v>7.5</v>
      </c>
      <c r="CE17" s="420">
        <v>7.5</v>
      </c>
      <c r="CF17" s="446"/>
      <c r="CG17" s="420">
        <v>7.5</v>
      </c>
      <c r="CH17" s="421">
        <v>7.5</v>
      </c>
      <c r="CI17" s="503">
        <v>7.5</v>
      </c>
      <c r="CJ17" s="575">
        <v>7.5</v>
      </c>
      <c r="CK17" s="578"/>
      <c r="CL17" s="579"/>
      <c r="CM17" s="580"/>
      <c r="CN17" s="581"/>
      <c r="CO17" s="581"/>
      <c r="CP17" s="582"/>
      <c r="CQ17" s="583"/>
      <c r="CR17" s="578"/>
      <c r="CS17" s="584"/>
      <c r="CT17" s="585"/>
      <c r="CU17" s="602">
        <f>SUM(E17:CJ17)</f>
        <v>420</v>
      </c>
      <c r="CV17" s="603">
        <f>35*12*D16</f>
        <v>420</v>
      </c>
      <c r="CW17" s="604">
        <f>CU17-CV17</f>
        <v>0</v>
      </c>
    </row>
    <row r="18" spans="2:101" ht="18" x14ac:dyDescent="0.3">
      <c r="B18" s="310">
        <v>5</v>
      </c>
      <c r="C18" s="310" t="s">
        <v>114</v>
      </c>
      <c r="D18" s="558">
        <v>1</v>
      </c>
      <c r="E18" s="161" t="s">
        <v>28</v>
      </c>
      <c r="F18" s="162" t="s">
        <v>28</v>
      </c>
      <c r="G18" s="561"/>
      <c r="H18" s="162" t="s">
        <v>28</v>
      </c>
      <c r="I18" s="415" t="s">
        <v>28</v>
      </c>
      <c r="J18" s="179" t="s">
        <v>48</v>
      </c>
      <c r="K18" s="181" t="s">
        <v>48</v>
      </c>
      <c r="L18" s="461"/>
      <c r="M18" s="401"/>
      <c r="N18" s="162" t="s">
        <v>28</v>
      </c>
      <c r="O18" s="162" t="s">
        <v>28</v>
      </c>
      <c r="P18" s="415" t="s">
        <v>28</v>
      </c>
      <c r="Q18" s="462"/>
      <c r="R18" s="463"/>
      <c r="S18" s="161" t="s">
        <v>28</v>
      </c>
      <c r="T18" s="162" t="s">
        <v>28</v>
      </c>
      <c r="U18" s="162" t="s">
        <v>28</v>
      </c>
      <c r="V18" s="162" t="s">
        <v>28</v>
      </c>
      <c r="W18" s="562"/>
      <c r="X18" s="179" t="s">
        <v>48</v>
      </c>
      <c r="Y18" s="181" t="s">
        <v>48</v>
      </c>
      <c r="Z18" s="461"/>
      <c r="AA18" s="470" t="s">
        <v>67</v>
      </c>
      <c r="AB18" s="470" t="s">
        <v>67</v>
      </c>
      <c r="AC18" s="470" t="s">
        <v>67</v>
      </c>
      <c r="AD18" s="471" t="s">
        <v>67</v>
      </c>
      <c r="AE18" s="428"/>
      <c r="AF18" s="429"/>
      <c r="AG18" s="399" t="s">
        <v>40</v>
      </c>
      <c r="AH18" s="400" t="s">
        <v>40</v>
      </c>
      <c r="AI18" s="401"/>
      <c r="AJ18" s="402"/>
      <c r="AK18" s="403" t="s">
        <v>40</v>
      </c>
      <c r="AL18" s="404" t="s">
        <v>50</v>
      </c>
      <c r="AM18" s="405" t="s">
        <v>50</v>
      </c>
      <c r="AN18" s="413"/>
      <c r="AO18" s="414"/>
      <c r="AP18" s="162" t="s">
        <v>28</v>
      </c>
      <c r="AQ18" s="162" t="s">
        <v>28</v>
      </c>
      <c r="AR18" s="415" t="s">
        <v>28</v>
      </c>
      <c r="AS18" s="416"/>
      <c r="AT18" s="417"/>
      <c r="AU18" s="161" t="s">
        <v>28</v>
      </c>
      <c r="AV18" s="162" t="s">
        <v>28</v>
      </c>
      <c r="AW18" s="400" t="s">
        <v>40</v>
      </c>
      <c r="AX18" s="402"/>
      <c r="AY18" s="401"/>
      <c r="AZ18" s="179" t="s">
        <v>48</v>
      </c>
      <c r="BA18" s="181" t="s">
        <v>48</v>
      </c>
      <c r="BB18" s="399" t="s">
        <v>40</v>
      </c>
      <c r="BC18" s="427"/>
      <c r="BD18" s="400" t="s">
        <v>40</v>
      </c>
      <c r="BE18" s="400" t="s">
        <v>40</v>
      </c>
      <c r="BF18" s="403" t="s">
        <v>40</v>
      </c>
      <c r="BG18" s="428"/>
      <c r="BH18" s="429"/>
      <c r="BI18" s="161" t="s">
        <v>28</v>
      </c>
      <c r="BJ18" s="162" t="s">
        <v>28</v>
      </c>
      <c r="BK18" s="162" t="s">
        <v>28</v>
      </c>
      <c r="BL18" s="162" t="s">
        <v>28</v>
      </c>
      <c r="BM18" s="559"/>
      <c r="BN18" s="179" t="s">
        <v>48</v>
      </c>
      <c r="BO18" s="181" t="s">
        <v>48</v>
      </c>
      <c r="BP18" s="161" t="s">
        <v>28</v>
      </c>
      <c r="BQ18" s="162" t="s">
        <v>28</v>
      </c>
      <c r="BR18" s="442"/>
      <c r="BS18" s="162" t="s">
        <v>28</v>
      </c>
      <c r="BT18" s="415" t="s">
        <v>28</v>
      </c>
      <c r="BU18" s="443"/>
      <c r="BV18" s="444"/>
      <c r="BW18" s="560" t="s">
        <v>67</v>
      </c>
      <c r="BX18" s="470" t="s">
        <v>67</v>
      </c>
      <c r="BY18" s="470" t="s">
        <v>67</v>
      </c>
      <c r="BZ18" s="470" t="s">
        <v>67</v>
      </c>
      <c r="CA18" s="559"/>
      <c r="CB18" s="131" t="s">
        <v>50</v>
      </c>
      <c r="CC18" s="132" t="s">
        <v>50</v>
      </c>
      <c r="CD18" s="453"/>
      <c r="CE18" s="400" t="s">
        <v>40</v>
      </c>
      <c r="CF18" s="400" t="s">
        <v>40</v>
      </c>
      <c r="CG18" s="400" t="s">
        <v>40</v>
      </c>
      <c r="CH18" s="403" t="s">
        <v>40</v>
      </c>
      <c r="CI18" s="454"/>
      <c r="CJ18" s="455"/>
      <c r="CK18" s="589">
        <f>COUNTIF($E18:$CJ18,"M")</f>
        <v>24</v>
      </c>
      <c r="CL18" s="590"/>
      <c r="CM18" s="591"/>
      <c r="CN18" s="592"/>
      <c r="CO18" s="592"/>
      <c r="CP18" s="593">
        <f>COUNTIF($E18:$CJ18,"S")</f>
        <v>12</v>
      </c>
      <c r="CQ18" s="594">
        <f>COUNTIF($E18:$CJ18,"X")</f>
        <v>8</v>
      </c>
      <c r="CR18" s="589">
        <f>COUNTIF($E18:$CJ18,"Mw")</f>
        <v>8</v>
      </c>
      <c r="CS18" s="595">
        <f>COUNTIF($E18:$CJ18,"Sw")</f>
        <v>4</v>
      </c>
      <c r="CT18" s="596"/>
      <c r="CU18" s="597"/>
      <c r="CV18" s="598"/>
      <c r="CW18" s="599"/>
    </row>
    <row r="19" spans="2:101" ht="18" x14ac:dyDescent="0.3">
      <c r="B19" s="600"/>
      <c r="C19" s="600"/>
      <c r="D19" s="601"/>
      <c r="E19" s="445">
        <v>7.5</v>
      </c>
      <c r="F19" s="420">
        <v>7.5</v>
      </c>
      <c r="G19" s="446"/>
      <c r="H19" s="420">
        <v>7.5</v>
      </c>
      <c r="I19" s="421">
        <v>7.5</v>
      </c>
      <c r="J19" s="503">
        <v>7.5</v>
      </c>
      <c r="K19" s="575">
        <v>7.5</v>
      </c>
      <c r="L19" s="464"/>
      <c r="M19" s="465"/>
      <c r="N19" s="420">
        <v>7.5</v>
      </c>
      <c r="O19" s="420">
        <v>7.5</v>
      </c>
      <c r="P19" s="421">
        <v>7.5</v>
      </c>
      <c r="Q19" s="466"/>
      <c r="R19" s="467"/>
      <c r="S19" s="445">
        <v>7.5</v>
      </c>
      <c r="T19" s="420">
        <v>7.5</v>
      </c>
      <c r="U19" s="420">
        <v>7.5</v>
      </c>
      <c r="V19" s="420">
        <v>7.5</v>
      </c>
      <c r="W19" s="577"/>
      <c r="X19" s="503">
        <v>7.5</v>
      </c>
      <c r="Y19" s="575">
        <v>7.5</v>
      </c>
      <c r="Z19" s="464"/>
      <c r="AA19" s="246">
        <v>7.5</v>
      </c>
      <c r="AB19" s="246">
        <v>7.5</v>
      </c>
      <c r="AC19" s="246">
        <v>7.5</v>
      </c>
      <c r="AD19" s="472">
        <v>7.5</v>
      </c>
      <c r="AE19" s="456"/>
      <c r="AF19" s="473"/>
      <c r="AG19" s="432">
        <v>7.5</v>
      </c>
      <c r="AH19" s="434">
        <v>7.5</v>
      </c>
      <c r="AI19" s="465"/>
      <c r="AJ19" s="574"/>
      <c r="AK19" s="435">
        <v>7.5</v>
      </c>
      <c r="AL19" s="334">
        <v>7.5</v>
      </c>
      <c r="AM19" s="247">
        <v>7.5</v>
      </c>
      <c r="AN19" s="418"/>
      <c r="AO19" s="419"/>
      <c r="AP19" s="420">
        <v>7.5</v>
      </c>
      <c r="AQ19" s="420">
        <v>7.5</v>
      </c>
      <c r="AR19" s="421">
        <v>7.5</v>
      </c>
      <c r="AS19" s="422"/>
      <c r="AT19" s="423"/>
      <c r="AU19" s="445">
        <v>7.5</v>
      </c>
      <c r="AV19" s="420">
        <v>7.5</v>
      </c>
      <c r="AW19" s="434">
        <v>7.5</v>
      </c>
      <c r="AX19" s="574"/>
      <c r="AY19" s="465"/>
      <c r="AZ19" s="503">
        <v>7.5</v>
      </c>
      <c r="BA19" s="575">
        <v>7.5</v>
      </c>
      <c r="BB19" s="432">
        <v>7.5</v>
      </c>
      <c r="BC19" s="433"/>
      <c r="BD19" s="434">
        <v>7.5</v>
      </c>
      <c r="BE19" s="434">
        <v>7.5</v>
      </c>
      <c r="BF19" s="435">
        <v>7.5</v>
      </c>
      <c r="BG19" s="436"/>
      <c r="BH19" s="437"/>
      <c r="BI19" s="445">
        <v>7.5</v>
      </c>
      <c r="BJ19" s="420">
        <v>7.5</v>
      </c>
      <c r="BK19" s="420">
        <v>7.5</v>
      </c>
      <c r="BL19" s="420">
        <v>7.5</v>
      </c>
      <c r="BM19" s="576"/>
      <c r="BN19" s="503">
        <v>7.5</v>
      </c>
      <c r="BO19" s="575">
        <v>7.5</v>
      </c>
      <c r="BP19" s="445">
        <v>7.5</v>
      </c>
      <c r="BQ19" s="420">
        <v>7.5</v>
      </c>
      <c r="BR19" s="446"/>
      <c r="BS19" s="420">
        <v>7.5</v>
      </c>
      <c r="BT19" s="421">
        <v>7.5</v>
      </c>
      <c r="BU19" s="447"/>
      <c r="BV19" s="448"/>
      <c r="BW19" s="245">
        <v>7.5</v>
      </c>
      <c r="BX19" s="246">
        <v>7.5</v>
      </c>
      <c r="BY19" s="246">
        <v>7.5</v>
      </c>
      <c r="BZ19" s="246">
        <v>7.5</v>
      </c>
      <c r="CA19" s="576"/>
      <c r="CB19" s="125">
        <v>7.5</v>
      </c>
      <c r="CC19" s="126">
        <v>7.5</v>
      </c>
      <c r="CD19" s="456"/>
      <c r="CE19" s="434">
        <v>7.5</v>
      </c>
      <c r="CF19" s="434">
        <v>7.5</v>
      </c>
      <c r="CG19" s="434">
        <v>7.5</v>
      </c>
      <c r="CH19" s="435">
        <v>7.5</v>
      </c>
      <c r="CI19" s="457"/>
      <c r="CJ19" s="458"/>
      <c r="CK19" s="578"/>
      <c r="CL19" s="579"/>
      <c r="CM19" s="580"/>
      <c r="CN19" s="581"/>
      <c r="CO19" s="581"/>
      <c r="CP19" s="582"/>
      <c r="CQ19" s="583"/>
      <c r="CR19" s="578"/>
      <c r="CS19" s="584"/>
      <c r="CT19" s="585"/>
      <c r="CU19" s="602">
        <f>SUM(E19:CJ19)</f>
        <v>420</v>
      </c>
      <c r="CV19" s="603">
        <f>35*12*D18</f>
        <v>420</v>
      </c>
      <c r="CW19" s="604">
        <f>CU19-CV19</f>
        <v>0</v>
      </c>
    </row>
    <row r="20" spans="2:101" ht="18" x14ac:dyDescent="0.3">
      <c r="B20" s="310">
        <v>6</v>
      </c>
      <c r="C20" s="310" t="s">
        <v>115</v>
      </c>
      <c r="D20" s="558">
        <v>1</v>
      </c>
      <c r="E20" s="453"/>
      <c r="F20" s="400" t="s">
        <v>40</v>
      </c>
      <c r="G20" s="400" t="s">
        <v>40</v>
      </c>
      <c r="H20" s="400" t="s">
        <v>40</v>
      </c>
      <c r="I20" s="403" t="s">
        <v>40</v>
      </c>
      <c r="J20" s="454"/>
      <c r="K20" s="455"/>
      <c r="L20" s="161" t="s">
        <v>28</v>
      </c>
      <c r="M20" s="162" t="s">
        <v>28</v>
      </c>
      <c r="N20" s="561"/>
      <c r="O20" s="162" t="s">
        <v>28</v>
      </c>
      <c r="P20" s="415" t="s">
        <v>28</v>
      </c>
      <c r="Q20" s="179" t="s">
        <v>48</v>
      </c>
      <c r="R20" s="181" t="s">
        <v>48</v>
      </c>
      <c r="S20" s="461"/>
      <c r="T20" s="401"/>
      <c r="U20" s="162" t="s">
        <v>28</v>
      </c>
      <c r="V20" s="162" t="s">
        <v>28</v>
      </c>
      <c r="W20" s="415" t="s">
        <v>28</v>
      </c>
      <c r="X20" s="462"/>
      <c r="Y20" s="463"/>
      <c r="Z20" s="161" t="s">
        <v>28</v>
      </c>
      <c r="AA20" s="162" t="s">
        <v>28</v>
      </c>
      <c r="AB20" s="162" t="s">
        <v>28</v>
      </c>
      <c r="AC20" s="162" t="s">
        <v>28</v>
      </c>
      <c r="AD20" s="562"/>
      <c r="AE20" s="179" t="s">
        <v>48</v>
      </c>
      <c r="AF20" s="181" t="s">
        <v>48</v>
      </c>
      <c r="AG20" s="461"/>
      <c r="AH20" s="470" t="s">
        <v>67</v>
      </c>
      <c r="AI20" s="470" t="s">
        <v>67</v>
      </c>
      <c r="AJ20" s="470" t="s">
        <v>67</v>
      </c>
      <c r="AK20" s="471" t="s">
        <v>67</v>
      </c>
      <c r="AL20" s="428"/>
      <c r="AM20" s="429"/>
      <c r="AN20" s="399" t="s">
        <v>40</v>
      </c>
      <c r="AO20" s="400" t="s">
        <v>40</v>
      </c>
      <c r="AP20" s="401"/>
      <c r="AQ20" s="402"/>
      <c r="AR20" s="403" t="s">
        <v>40</v>
      </c>
      <c r="AS20" s="404" t="s">
        <v>50</v>
      </c>
      <c r="AT20" s="405" t="s">
        <v>50</v>
      </c>
      <c r="AU20" s="413"/>
      <c r="AV20" s="414"/>
      <c r="AW20" s="162" t="s">
        <v>28</v>
      </c>
      <c r="AX20" s="162" t="s">
        <v>28</v>
      </c>
      <c r="AY20" s="415" t="s">
        <v>28</v>
      </c>
      <c r="AZ20" s="416"/>
      <c r="BA20" s="417"/>
      <c r="BB20" s="161" t="s">
        <v>28</v>
      </c>
      <c r="BC20" s="162" t="s">
        <v>28</v>
      </c>
      <c r="BD20" s="400" t="s">
        <v>40</v>
      </c>
      <c r="BE20" s="402"/>
      <c r="BF20" s="401"/>
      <c r="BG20" s="179" t="s">
        <v>48</v>
      </c>
      <c r="BH20" s="181" t="s">
        <v>48</v>
      </c>
      <c r="BI20" s="399" t="s">
        <v>40</v>
      </c>
      <c r="BJ20" s="427"/>
      <c r="BK20" s="400" t="s">
        <v>40</v>
      </c>
      <c r="BL20" s="400" t="s">
        <v>40</v>
      </c>
      <c r="BM20" s="403" t="s">
        <v>40</v>
      </c>
      <c r="BN20" s="428"/>
      <c r="BO20" s="429"/>
      <c r="BP20" s="161" t="s">
        <v>28</v>
      </c>
      <c r="BQ20" s="162" t="s">
        <v>28</v>
      </c>
      <c r="BR20" s="162" t="s">
        <v>28</v>
      </c>
      <c r="BS20" s="162" t="s">
        <v>28</v>
      </c>
      <c r="BT20" s="559"/>
      <c r="BU20" s="179" t="s">
        <v>48</v>
      </c>
      <c r="BV20" s="181" t="s">
        <v>48</v>
      </c>
      <c r="BW20" s="161" t="s">
        <v>28</v>
      </c>
      <c r="BX20" s="162" t="s">
        <v>28</v>
      </c>
      <c r="BY20" s="442"/>
      <c r="BZ20" s="162" t="s">
        <v>28</v>
      </c>
      <c r="CA20" s="415" t="s">
        <v>28</v>
      </c>
      <c r="CB20" s="443"/>
      <c r="CC20" s="444"/>
      <c r="CD20" s="560" t="s">
        <v>67</v>
      </c>
      <c r="CE20" s="470" t="s">
        <v>67</v>
      </c>
      <c r="CF20" s="470" t="s">
        <v>67</v>
      </c>
      <c r="CG20" s="470" t="s">
        <v>67</v>
      </c>
      <c r="CH20" s="559"/>
      <c r="CI20" s="131" t="s">
        <v>50</v>
      </c>
      <c r="CJ20" s="132" t="s">
        <v>50</v>
      </c>
      <c r="CK20" s="589">
        <f>COUNTIF($E20:$CJ20,"M")</f>
        <v>24</v>
      </c>
      <c r="CL20" s="590"/>
      <c r="CM20" s="591"/>
      <c r="CN20" s="592"/>
      <c r="CO20" s="592"/>
      <c r="CP20" s="593">
        <f>COUNTIF($E20:$CJ20,"S")</f>
        <v>12</v>
      </c>
      <c r="CQ20" s="594">
        <f>COUNTIF($E20:$CJ20,"X")</f>
        <v>8</v>
      </c>
      <c r="CR20" s="589">
        <f>COUNTIF($E20:$CJ20,"Mw")</f>
        <v>8</v>
      </c>
      <c r="CS20" s="595">
        <f>COUNTIF($E20:$CJ20,"Sw")</f>
        <v>4</v>
      </c>
      <c r="CT20" s="596"/>
      <c r="CU20" s="597"/>
      <c r="CV20" s="598"/>
      <c r="CW20" s="599"/>
    </row>
    <row r="21" spans="2:101" ht="18" x14ac:dyDescent="0.3">
      <c r="B21" s="191"/>
      <c r="C21" s="191"/>
      <c r="D21" s="573"/>
      <c r="E21" s="456"/>
      <c r="F21" s="434">
        <v>7.5</v>
      </c>
      <c r="G21" s="434">
        <v>7.5</v>
      </c>
      <c r="H21" s="434">
        <v>7.5</v>
      </c>
      <c r="I21" s="435">
        <v>7.5</v>
      </c>
      <c r="J21" s="457"/>
      <c r="K21" s="458"/>
      <c r="L21" s="445">
        <v>7.5</v>
      </c>
      <c r="M21" s="420">
        <v>7.5</v>
      </c>
      <c r="N21" s="446"/>
      <c r="O21" s="420">
        <v>7.5</v>
      </c>
      <c r="P21" s="421">
        <v>7.5</v>
      </c>
      <c r="Q21" s="503">
        <v>7.5</v>
      </c>
      <c r="R21" s="575">
        <v>7.5</v>
      </c>
      <c r="S21" s="464"/>
      <c r="T21" s="465"/>
      <c r="U21" s="420">
        <v>7.5</v>
      </c>
      <c r="V21" s="420">
        <v>7.5</v>
      </c>
      <c r="W21" s="421">
        <v>7.5</v>
      </c>
      <c r="X21" s="466"/>
      <c r="Y21" s="467"/>
      <c r="Z21" s="445">
        <v>7.5</v>
      </c>
      <c r="AA21" s="420">
        <v>7.5</v>
      </c>
      <c r="AB21" s="420">
        <v>7.5</v>
      </c>
      <c r="AC21" s="420">
        <v>7.5</v>
      </c>
      <c r="AD21" s="577"/>
      <c r="AE21" s="503">
        <v>7.5</v>
      </c>
      <c r="AF21" s="575">
        <v>7.5</v>
      </c>
      <c r="AG21" s="464"/>
      <c r="AH21" s="246">
        <v>7.5</v>
      </c>
      <c r="AI21" s="246">
        <v>7.5</v>
      </c>
      <c r="AJ21" s="246">
        <v>7.5</v>
      </c>
      <c r="AK21" s="472">
        <v>7.5</v>
      </c>
      <c r="AL21" s="456"/>
      <c r="AM21" s="473"/>
      <c r="AN21" s="432">
        <v>7.5</v>
      </c>
      <c r="AO21" s="434">
        <v>7.5</v>
      </c>
      <c r="AP21" s="465"/>
      <c r="AQ21" s="574"/>
      <c r="AR21" s="435">
        <v>7.5</v>
      </c>
      <c r="AS21" s="334">
        <v>7.5</v>
      </c>
      <c r="AT21" s="247">
        <v>7.5</v>
      </c>
      <c r="AU21" s="418"/>
      <c r="AV21" s="419"/>
      <c r="AW21" s="420">
        <v>7.5</v>
      </c>
      <c r="AX21" s="420">
        <v>7.5</v>
      </c>
      <c r="AY21" s="421">
        <v>7.5</v>
      </c>
      <c r="AZ21" s="422"/>
      <c r="BA21" s="423"/>
      <c r="BB21" s="445">
        <v>7.5</v>
      </c>
      <c r="BC21" s="420">
        <v>7.5</v>
      </c>
      <c r="BD21" s="434">
        <v>7.5</v>
      </c>
      <c r="BE21" s="574"/>
      <c r="BF21" s="465"/>
      <c r="BG21" s="503">
        <v>7.5</v>
      </c>
      <c r="BH21" s="575">
        <v>7.5</v>
      </c>
      <c r="BI21" s="432">
        <v>7.5</v>
      </c>
      <c r="BJ21" s="433"/>
      <c r="BK21" s="434">
        <v>7.5</v>
      </c>
      <c r="BL21" s="434">
        <v>7.5</v>
      </c>
      <c r="BM21" s="435">
        <v>7.5</v>
      </c>
      <c r="BN21" s="436"/>
      <c r="BO21" s="437"/>
      <c r="BP21" s="445">
        <v>7.5</v>
      </c>
      <c r="BQ21" s="420">
        <v>7.5</v>
      </c>
      <c r="BR21" s="420">
        <v>7.5</v>
      </c>
      <c r="BS21" s="420">
        <v>7.5</v>
      </c>
      <c r="BT21" s="576"/>
      <c r="BU21" s="503">
        <v>7.5</v>
      </c>
      <c r="BV21" s="575">
        <v>7.5</v>
      </c>
      <c r="BW21" s="445">
        <v>7.5</v>
      </c>
      <c r="BX21" s="420">
        <v>7.5</v>
      </c>
      <c r="BY21" s="446"/>
      <c r="BZ21" s="420">
        <v>7.5</v>
      </c>
      <c r="CA21" s="421">
        <v>7.5</v>
      </c>
      <c r="CB21" s="447"/>
      <c r="CC21" s="448"/>
      <c r="CD21" s="245">
        <v>7.5</v>
      </c>
      <c r="CE21" s="246">
        <v>7.5</v>
      </c>
      <c r="CF21" s="246">
        <v>7.5</v>
      </c>
      <c r="CG21" s="246">
        <v>7.5</v>
      </c>
      <c r="CH21" s="576"/>
      <c r="CI21" s="125">
        <v>7.5</v>
      </c>
      <c r="CJ21" s="126">
        <v>7.5</v>
      </c>
      <c r="CK21" s="578"/>
      <c r="CL21" s="579"/>
      <c r="CM21" s="580"/>
      <c r="CN21" s="581"/>
      <c r="CO21" s="581"/>
      <c r="CP21" s="582"/>
      <c r="CQ21" s="583"/>
      <c r="CR21" s="578"/>
      <c r="CS21" s="584"/>
      <c r="CT21" s="585"/>
      <c r="CU21" s="602">
        <f>SUM(E21:CJ21)</f>
        <v>420</v>
      </c>
      <c r="CV21" s="603">
        <f>35*12*D20</f>
        <v>420</v>
      </c>
      <c r="CW21" s="604">
        <f>CU21-CV21</f>
        <v>0</v>
      </c>
    </row>
    <row r="22" spans="2:101" ht="18" x14ac:dyDescent="0.3">
      <c r="B22" s="310">
        <v>7</v>
      </c>
      <c r="C22" s="310" t="s">
        <v>116</v>
      </c>
      <c r="D22" s="558">
        <v>1</v>
      </c>
      <c r="E22" s="560" t="s">
        <v>67</v>
      </c>
      <c r="F22" s="470" t="s">
        <v>67</v>
      </c>
      <c r="G22" s="470" t="s">
        <v>67</v>
      </c>
      <c r="H22" s="470" t="s">
        <v>67</v>
      </c>
      <c r="I22" s="559"/>
      <c r="J22" s="131" t="s">
        <v>50</v>
      </c>
      <c r="K22" s="132" t="s">
        <v>50</v>
      </c>
      <c r="L22" s="453"/>
      <c r="M22" s="400" t="s">
        <v>40</v>
      </c>
      <c r="N22" s="400" t="s">
        <v>40</v>
      </c>
      <c r="O22" s="400" t="s">
        <v>40</v>
      </c>
      <c r="P22" s="403" t="s">
        <v>40</v>
      </c>
      <c r="Q22" s="454"/>
      <c r="R22" s="455"/>
      <c r="S22" s="161" t="s">
        <v>28</v>
      </c>
      <c r="T22" s="162" t="s">
        <v>28</v>
      </c>
      <c r="U22" s="561"/>
      <c r="V22" s="162" t="s">
        <v>28</v>
      </c>
      <c r="W22" s="415" t="s">
        <v>28</v>
      </c>
      <c r="X22" s="179" t="s">
        <v>48</v>
      </c>
      <c r="Y22" s="181" t="s">
        <v>48</v>
      </c>
      <c r="Z22" s="461"/>
      <c r="AA22" s="401"/>
      <c r="AB22" s="162" t="s">
        <v>28</v>
      </c>
      <c r="AC22" s="162" t="s">
        <v>28</v>
      </c>
      <c r="AD22" s="415" t="s">
        <v>28</v>
      </c>
      <c r="AE22" s="462"/>
      <c r="AF22" s="463"/>
      <c r="AG22" s="161" t="s">
        <v>28</v>
      </c>
      <c r="AH22" s="162" t="s">
        <v>28</v>
      </c>
      <c r="AI22" s="162" t="s">
        <v>28</v>
      </c>
      <c r="AJ22" s="162" t="s">
        <v>28</v>
      </c>
      <c r="AK22" s="562"/>
      <c r="AL22" s="179" t="s">
        <v>48</v>
      </c>
      <c r="AM22" s="181" t="s">
        <v>48</v>
      </c>
      <c r="AN22" s="461"/>
      <c r="AO22" s="470" t="s">
        <v>67</v>
      </c>
      <c r="AP22" s="470" t="s">
        <v>67</v>
      </c>
      <c r="AQ22" s="470" t="s">
        <v>67</v>
      </c>
      <c r="AR22" s="471" t="s">
        <v>67</v>
      </c>
      <c r="AS22" s="428"/>
      <c r="AT22" s="429"/>
      <c r="AU22" s="399" t="s">
        <v>40</v>
      </c>
      <c r="AV22" s="400" t="s">
        <v>40</v>
      </c>
      <c r="AW22" s="401"/>
      <c r="AX22" s="402"/>
      <c r="AY22" s="403" t="s">
        <v>40</v>
      </c>
      <c r="AZ22" s="404" t="s">
        <v>50</v>
      </c>
      <c r="BA22" s="405" t="s">
        <v>50</v>
      </c>
      <c r="BB22" s="413"/>
      <c r="BC22" s="414"/>
      <c r="BD22" s="162" t="s">
        <v>28</v>
      </c>
      <c r="BE22" s="162" t="s">
        <v>28</v>
      </c>
      <c r="BF22" s="415" t="s">
        <v>28</v>
      </c>
      <c r="BG22" s="416"/>
      <c r="BH22" s="417"/>
      <c r="BI22" s="161" t="s">
        <v>28</v>
      </c>
      <c r="BJ22" s="162" t="s">
        <v>28</v>
      </c>
      <c r="BK22" s="400" t="s">
        <v>40</v>
      </c>
      <c r="BL22" s="402"/>
      <c r="BM22" s="401"/>
      <c r="BN22" s="179" t="s">
        <v>48</v>
      </c>
      <c r="BO22" s="181" t="s">
        <v>48</v>
      </c>
      <c r="BP22" s="399" t="s">
        <v>40</v>
      </c>
      <c r="BQ22" s="427"/>
      <c r="BR22" s="400" t="s">
        <v>40</v>
      </c>
      <c r="BS22" s="400" t="s">
        <v>40</v>
      </c>
      <c r="BT22" s="403" t="s">
        <v>40</v>
      </c>
      <c r="BU22" s="428"/>
      <c r="BV22" s="429"/>
      <c r="BW22" s="161" t="s">
        <v>28</v>
      </c>
      <c r="BX22" s="162" t="s">
        <v>28</v>
      </c>
      <c r="BY22" s="162" t="s">
        <v>28</v>
      </c>
      <c r="BZ22" s="162" t="s">
        <v>28</v>
      </c>
      <c r="CA22" s="559"/>
      <c r="CB22" s="179" t="s">
        <v>48</v>
      </c>
      <c r="CC22" s="181" t="s">
        <v>48</v>
      </c>
      <c r="CD22" s="161" t="s">
        <v>28</v>
      </c>
      <c r="CE22" s="162" t="s">
        <v>28</v>
      </c>
      <c r="CF22" s="442"/>
      <c r="CG22" s="162" t="s">
        <v>28</v>
      </c>
      <c r="CH22" s="415" t="s">
        <v>28</v>
      </c>
      <c r="CI22" s="443"/>
      <c r="CJ22" s="444"/>
      <c r="CK22" s="589">
        <f>COUNTIF($E22:$CJ22,"M")</f>
        <v>24</v>
      </c>
      <c r="CL22" s="590"/>
      <c r="CM22" s="591"/>
      <c r="CN22" s="592"/>
      <c r="CO22" s="592"/>
      <c r="CP22" s="593">
        <f>COUNTIF($E22:$CJ22,"S")</f>
        <v>12</v>
      </c>
      <c r="CQ22" s="594">
        <f>COUNTIF($E22:$CJ22,"X")</f>
        <v>8</v>
      </c>
      <c r="CR22" s="589">
        <f>COUNTIF($E22:$CJ22,"Mw")</f>
        <v>8</v>
      </c>
      <c r="CS22" s="595">
        <f>COUNTIF($E22:$CJ22,"Sw")</f>
        <v>4</v>
      </c>
      <c r="CT22" s="596"/>
      <c r="CU22" s="597"/>
      <c r="CV22" s="598"/>
      <c r="CW22" s="599"/>
    </row>
    <row r="23" spans="2:101" ht="18" x14ac:dyDescent="0.3">
      <c r="B23" s="600"/>
      <c r="C23" s="600"/>
      <c r="D23" s="601"/>
      <c r="E23" s="245">
        <v>7.5</v>
      </c>
      <c r="F23" s="246">
        <v>7.5</v>
      </c>
      <c r="G23" s="246">
        <v>7.5</v>
      </c>
      <c r="H23" s="246">
        <v>7.5</v>
      </c>
      <c r="I23" s="576"/>
      <c r="J23" s="125">
        <v>7.5</v>
      </c>
      <c r="K23" s="126">
        <v>7.5</v>
      </c>
      <c r="L23" s="456"/>
      <c r="M23" s="434">
        <v>7.5</v>
      </c>
      <c r="N23" s="434">
        <v>7.5</v>
      </c>
      <c r="O23" s="434">
        <v>7.5</v>
      </c>
      <c r="P23" s="435">
        <v>7.5</v>
      </c>
      <c r="Q23" s="457"/>
      <c r="R23" s="458"/>
      <c r="S23" s="445">
        <v>7.5</v>
      </c>
      <c r="T23" s="420">
        <v>7.5</v>
      </c>
      <c r="U23" s="446"/>
      <c r="V23" s="420">
        <v>7.5</v>
      </c>
      <c r="W23" s="421">
        <v>7.5</v>
      </c>
      <c r="X23" s="503">
        <v>7.5</v>
      </c>
      <c r="Y23" s="575">
        <v>7.5</v>
      </c>
      <c r="Z23" s="464"/>
      <c r="AA23" s="465"/>
      <c r="AB23" s="420">
        <v>7.5</v>
      </c>
      <c r="AC23" s="420">
        <v>7.5</v>
      </c>
      <c r="AD23" s="421">
        <v>7.5</v>
      </c>
      <c r="AE23" s="466"/>
      <c r="AF23" s="467"/>
      <c r="AG23" s="445">
        <v>7.5</v>
      </c>
      <c r="AH23" s="420">
        <v>7.5</v>
      </c>
      <c r="AI23" s="420">
        <v>7.5</v>
      </c>
      <c r="AJ23" s="420">
        <v>7.5</v>
      </c>
      <c r="AK23" s="577"/>
      <c r="AL23" s="503">
        <v>7.5</v>
      </c>
      <c r="AM23" s="575">
        <v>7.5</v>
      </c>
      <c r="AN23" s="464"/>
      <c r="AO23" s="246">
        <v>7.5</v>
      </c>
      <c r="AP23" s="246">
        <v>7.5</v>
      </c>
      <c r="AQ23" s="246">
        <v>7.5</v>
      </c>
      <c r="AR23" s="472">
        <v>7.5</v>
      </c>
      <c r="AS23" s="456"/>
      <c r="AT23" s="473"/>
      <c r="AU23" s="432">
        <v>7.5</v>
      </c>
      <c r="AV23" s="434">
        <v>7.5</v>
      </c>
      <c r="AW23" s="465"/>
      <c r="AX23" s="574"/>
      <c r="AY23" s="435">
        <v>7.5</v>
      </c>
      <c r="AZ23" s="334">
        <v>7.5</v>
      </c>
      <c r="BA23" s="247">
        <v>7.5</v>
      </c>
      <c r="BB23" s="418"/>
      <c r="BC23" s="419"/>
      <c r="BD23" s="420">
        <v>7.5</v>
      </c>
      <c r="BE23" s="420">
        <v>7.5</v>
      </c>
      <c r="BF23" s="421">
        <v>7.5</v>
      </c>
      <c r="BG23" s="422"/>
      <c r="BH23" s="423"/>
      <c r="BI23" s="445">
        <v>7.5</v>
      </c>
      <c r="BJ23" s="420">
        <v>7.5</v>
      </c>
      <c r="BK23" s="434">
        <v>7.5</v>
      </c>
      <c r="BL23" s="574"/>
      <c r="BM23" s="465"/>
      <c r="BN23" s="503">
        <v>7.5</v>
      </c>
      <c r="BO23" s="575">
        <v>7.5</v>
      </c>
      <c r="BP23" s="432">
        <v>7.5</v>
      </c>
      <c r="BQ23" s="433"/>
      <c r="BR23" s="434">
        <v>7.5</v>
      </c>
      <c r="BS23" s="434">
        <v>7.5</v>
      </c>
      <c r="BT23" s="435">
        <v>7.5</v>
      </c>
      <c r="BU23" s="436"/>
      <c r="BV23" s="437"/>
      <c r="BW23" s="445">
        <v>7.5</v>
      </c>
      <c r="BX23" s="420">
        <v>7.5</v>
      </c>
      <c r="BY23" s="420">
        <v>7.5</v>
      </c>
      <c r="BZ23" s="420">
        <v>7.5</v>
      </c>
      <c r="CA23" s="576"/>
      <c r="CB23" s="503">
        <v>7.5</v>
      </c>
      <c r="CC23" s="575">
        <v>7.5</v>
      </c>
      <c r="CD23" s="445">
        <v>7.5</v>
      </c>
      <c r="CE23" s="420">
        <v>7.5</v>
      </c>
      <c r="CF23" s="446"/>
      <c r="CG23" s="420">
        <v>7.5</v>
      </c>
      <c r="CH23" s="421">
        <v>7.5</v>
      </c>
      <c r="CI23" s="447"/>
      <c r="CJ23" s="448"/>
      <c r="CK23" s="578"/>
      <c r="CL23" s="579"/>
      <c r="CM23" s="580"/>
      <c r="CN23" s="581"/>
      <c r="CO23" s="581"/>
      <c r="CP23" s="582"/>
      <c r="CQ23" s="583"/>
      <c r="CR23" s="578"/>
      <c r="CS23" s="584"/>
      <c r="CT23" s="585"/>
      <c r="CU23" s="602">
        <f>SUM(E23:CJ23)</f>
        <v>420</v>
      </c>
      <c r="CV23" s="603">
        <f>35*12*D22</f>
        <v>420</v>
      </c>
      <c r="CW23" s="604">
        <f>CU23-CV23</f>
        <v>0</v>
      </c>
    </row>
    <row r="24" spans="2:101" ht="18" x14ac:dyDescent="0.3">
      <c r="B24" s="310">
        <v>8</v>
      </c>
      <c r="C24" s="310" t="s">
        <v>117</v>
      </c>
      <c r="D24" s="558">
        <v>1</v>
      </c>
      <c r="E24" s="161" t="s">
        <v>28</v>
      </c>
      <c r="F24" s="162" t="s">
        <v>28</v>
      </c>
      <c r="G24" s="442"/>
      <c r="H24" s="162" t="s">
        <v>28</v>
      </c>
      <c r="I24" s="415" t="s">
        <v>28</v>
      </c>
      <c r="J24" s="443"/>
      <c r="K24" s="444"/>
      <c r="L24" s="560" t="s">
        <v>67</v>
      </c>
      <c r="M24" s="470" t="s">
        <v>67</v>
      </c>
      <c r="N24" s="470" t="s">
        <v>67</v>
      </c>
      <c r="O24" s="470" t="s">
        <v>67</v>
      </c>
      <c r="P24" s="559"/>
      <c r="Q24" s="131" t="s">
        <v>50</v>
      </c>
      <c r="R24" s="132" t="s">
        <v>50</v>
      </c>
      <c r="S24" s="453"/>
      <c r="T24" s="400" t="s">
        <v>40</v>
      </c>
      <c r="U24" s="400" t="s">
        <v>40</v>
      </c>
      <c r="V24" s="400" t="s">
        <v>40</v>
      </c>
      <c r="W24" s="403" t="s">
        <v>40</v>
      </c>
      <c r="X24" s="454"/>
      <c r="Y24" s="455"/>
      <c r="Z24" s="161" t="s">
        <v>28</v>
      </c>
      <c r="AA24" s="162" t="s">
        <v>28</v>
      </c>
      <c r="AB24" s="561"/>
      <c r="AC24" s="162" t="s">
        <v>28</v>
      </c>
      <c r="AD24" s="415" t="s">
        <v>28</v>
      </c>
      <c r="AE24" s="179" t="s">
        <v>48</v>
      </c>
      <c r="AF24" s="181" t="s">
        <v>48</v>
      </c>
      <c r="AG24" s="461"/>
      <c r="AH24" s="401"/>
      <c r="AI24" s="162" t="s">
        <v>28</v>
      </c>
      <c r="AJ24" s="162" t="s">
        <v>28</v>
      </c>
      <c r="AK24" s="415" t="s">
        <v>28</v>
      </c>
      <c r="AL24" s="462"/>
      <c r="AM24" s="463"/>
      <c r="AN24" s="161" t="s">
        <v>28</v>
      </c>
      <c r="AO24" s="162" t="s">
        <v>28</v>
      </c>
      <c r="AP24" s="162" t="s">
        <v>28</v>
      </c>
      <c r="AQ24" s="162" t="s">
        <v>28</v>
      </c>
      <c r="AR24" s="562"/>
      <c r="AS24" s="179" t="s">
        <v>48</v>
      </c>
      <c r="AT24" s="181" t="s">
        <v>48</v>
      </c>
      <c r="AU24" s="461"/>
      <c r="AV24" s="470" t="s">
        <v>67</v>
      </c>
      <c r="AW24" s="470" t="s">
        <v>67</v>
      </c>
      <c r="AX24" s="470" t="s">
        <v>67</v>
      </c>
      <c r="AY24" s="471" t="s">
        <v>67</v>
      </c>
      <c r="AZ24" s="428"/>
      <c r="BA24" s="429"/>
      <c r="BB24" s="399" t="s">
        <v>40</v>
      </c>
      <c r="BC24" s="400" t="s">
        <v>40</v>
      </c>
      <c r="BD24" s="401"/>
      <c r="BE24" s="402"/>
      <c r="BF24" s="403" t="s">
        <v>40</v>
      </c>
      <c r="BG24" s="404" t="s">
        <v>50</v>
      </c>
      <c r="BH24" s="405" t="s">
        <v>50</v>
      </c>
      <c r="BI24" s="413"/>
      <c r="BJ24" s="414"/>
      <c r="BK24" s="162" t="s">
        <v>28</v>
      </c>
      <c r="BL24" s="162" t="s">
        <v>28</v>
      </c>
      <c r="BM24" s="415" t="s">
        <v>28</v>
      </c>
      <c r="BN24" s="416"/>
      <c r="BO24" s="417"/>
      <c r="BP24" s="161" t="s">
        <v>28</v>
      </c>
      <c r="BQ24" s="162" t="s">
        <v>28</v>
      </c>
      <c r="BR24" s="400" t="s">
        <v>40</v>
      </c>
      <c r="BS24" s="402"/>
      <c r="BT24" s="401"/>
      <c r="BU24" s="179" t="s">
        <v>48</v>
      </c>
      <c r="BV24" s="181" t="s">
        <v>48</v>
      </c>
      <c r="BW24" s="399" t="s">
        <v>40</v>
      </c>
      <c r="BX24" s="427"/>
      <c r="BY24" s="400" t="s">
        <v>40</v>
      </c>
      <c r="BZ24" s="400" t="s">
        <v>40</v>
      </c>
      <c r="CA24" s="403" t="s">
        <v>40</v>
      </c>
      <c r="CB24" s="428"/>
      <c r="CC24" s="429"/>
      <c r="CD24" s="161" t="s">
        <v>28</v>
      </c>
      <c r="CE24" s="162" t="s">
        <v>28</v>
      </c>
      <c r="CF24" s="162" t="s">
        <v>28</v>
      </c>
      <c r="CG24" s="162" t="s">
        <v>28</v>
      </c>
      <c r="CH24" s="559"/>
      <c r="CI24" s="179" t="s">
        <v>48</v>
      </c>
      <c r="CJ24" s="181" t="s">
        <v>48</v>
      </c>
      <c r="CK24" s="589">
        <f>COUNTIF($E24:$CJ24,"M")</f>
        <v>24</v>
      </c>
      <c r="CL24" s="590"/>
      <c r="CM24" s="591"/>
      <c r="CN24" s="592"/>
      <c r="CO24" s="592"/>
      <c r="CP24" s="593">
        <f>COUNTIF($E24:$CJ24,"S")</f>
        <v>12</v>
      </c>
      <c r="CQ24" s="594">
        <f>COUNTIF($E24:$CJ24,"X")</f>
        <v>8</v>
      </c>
      <c r="CR24" s="589">
        <f>COUNTIF($E24:$CJ24,"Mw")</f>
        <v>8</v>
      </c>
      <c r="CS24" s="595">
        <f>COUNTIF($E24:$CJ24,"Sw")</f>
        <v>4</v>
      </c>
      <c r="CT24" s="596"/>
      <c r="CU24" s="597"/>
      <c r="CV24" s="598"/>
      <c r="CW24" s="599"/>
    </row>
    <row r="25" spans="2:101" ht="18" x14ac:dyDescent="0.3">
      <c r="B25" s="600"/>
      <c r="C25" s="600"/>
      <c r="D25" s="601"/>
      <c r="E25" s="445">
        <v>7.5</v>
      </c>
      <c r="F25" s="420">
        <v>7.5</v>
      </c>
      <c r="G25" s="446"/>
      <c r="H25" s="420">
        <v>7.5</v>
      </c>
      <c r="I25" s="421">
        <v>7.5</v>
      </c>
      <c r="J25" s="447"/>
      <c r="K25" s="448"/>
      <c r="L25" s="245">
        <v>7.5</v>
      </c>
      <c r="M25" s="246">
        <v>7.5</v>
      </c>
      <c r="N25" s="246">
        <v>7.5</v>
      </c>
      <c r="O25" s="246">
        <v>7.5</v>
      </c>
      <c r="P25" s="576"/>
      <c r="Q25" s="125">
        <v>7.5</v>
      </c>
      <c r="R25" s="126">
        <v>7.5</v>
      </c>
      <c r="S25" s="456"/>
      <c r="T25" s="434">
        <v>7.5</v>
      </c>
      <c r="U25" s="434">
        <v>7.5</v>
      </c>
      <c r="V25" s="434">
        <v>7.5</v>
      </c>
      <c r="W25" s="435">
        <v>7.5</v>
      </c>
      <c r="X25" s="457"/>
      <c r="Y25" s="458"/>
      <c r="Z25" s="445">
        <v>7.5</v>
      </c>
      <c r="AA25" s="420">
        <v>7.5</v>
      </c>
      <c r="AB25" s="446"/>
      <c r="AC25" s="420">
        <v>7.5</v>
      </c>
      <c r="AD25" s="421">
        <v>7.5</v>
      </c>
      <c r="AE25" s="503">
        <v>7.5</v>
      </c>
      <c r="AF25" s="575">
        <v>7.5</v>
      </c>
      <c r="AG25" s="464"/>
      <c r="AH25" s="465"/>
      <c r="AI25" s="420">
        <v>7.5</v>
      </c>
      <c r="AJ25" s="420">
        <v>7.5</v>
      </c>
      <c r="AK25" s="421">
        <v>7.5</v>
      </c>
      <c r="AL25" s="466"/>
      <c r="AM25" s="467"/>
      <c r="AN25" s="445">
        <v>7.5</v>
      </c>
      <c r="AO25" s="420">
        <v>7.5</v>
      </c>
      <c r="AP25" s="420">
        <v>7.5</v>
      </c>
      <c r="AQ25" s="420">
        <v>7.5</v>
      </c>
      <c r="AR25" s="577"/>
      <c r="AS25" s="503">
        <v>7.5</v>
      </c>
      <c r="AT25" s="575">
        <v>7.5</v>
      </c>
      <c r="AU25" s="464"/>
      <c r="AV25" s="246">
        <v>7.5</v>
      </c>
      <c r="AW25" s="246">
        <v>7.5</v>
      </c>
      <c r="AX25" s="246">
        <v>7.5</v>
      </c>
      <c r="AY25" s="472">
        <v>7.5</v>
      </c>
      <c r="AZ25" s="456"/>
      <c r="BA25" s="473"/>
      <c r="BB25" s="432">
        <v>7.5</v>
      </c>
      <c r="BC25" s="434">
        <v>7.5</v>
      </c>
      <c r="BD25" s="465"/>
      <c r="BE25" s="574"/>
      <c r="BF25" s="435">
        <v>7.5</v>
      </c>
      <c r="BG25" s="334">
        <v>7.5</v>
      </c>
      <c r="BH25" s="247">
        <v>7.5</v>
      </c>
      <c r="BI25" s="418"/>
      <c r="BJ25" s="419"/>
      <c r="BK25" s="420">
        <v>7.5</v>
      </c>
      <c r="BL25" s="420">
        <v>7.5</v>
      </c>
      <c r="BM25" s="421">
        <v>7.5</v>
      </c>
      <c r="BN25" s="422"/>
      <c r="BO25" s="423"/>
      <c r="BP25" s="445">
        <v>7.5</v>
      </c>
      <c r="BQ25" s="420">
        <v>7.5</v>
      </c>
      <c r="BR25" s="434">
        <v>7.5</v>
      </c>
      <c r="BS25" s="574"/>
      <c r="BT25" s="465"/>
      <c r="BU25" s="503">
        <v>7.5</v>
      </c>
      <c r="BV25" s="575">
        <v>7.5</v>
      </c>
      <c r="BW25" s="432">
        <v>7.5</v>
      </c>
      <c r="BX25" s="433"/>
      <c r="BY25" s="434">
        <v>7.5</v>
      </c>
      <c r="BZ25" s="434">
        <v>7.5</v>
      </c>
      <c r="CA25" s="435">
        <v>7.5</v>
      </c>
      <c r="CB25" s="436"/>
      <c r="CC25" s="437"/>
      <c r="CD25" s="445">
        <v>7.5</v>
      </c>
      <c r="CE25" s="420">
        <v>7.5</v>
      </c>
      <c r="CF25" s="420">
        <v>7.5</v>
      </c>
      <c r="CG25" s="420">
        <v>7.5</v>
      </c>
      <c r="CH25" s="576"/>
      <c r="CI25" s="503">
        <v>7.5</v>
      </c>
      <c r="CJ25" s="575">
        <v>7.5</v>
      </c>
      <c r="CK25" s="578"/>
      <c r="CL25" s="579"/>
      <c r="CM25" s="580"/>
      <c r="CN25" s="581"/>
      <c r="CO25" s="581"/>
      <c r="CP25" s="582"/>
      <c r="CQ25" s="583"/>
      <c r="CR25" s="578"/>
      <c r="CS25" s="584"/>
      <c r="CT25" s="585"/>
      <c r="CU25" s="602">
        <f>SUM(E25:CJ25)</f>
        <v>420</v>
      </c>
      <c r="CV25" s="603">
        <f>35*12*D24</f>
        <v>420</v>
      </c>
      <c r="CW25" s="604">
        <f>CU25-CV25</f>
        <v>0</v>
      </c>
    </row>
    <row r="26" spans="2:101" ht="18" x14ac:dyDescent="0.3">
      <c r="B26" s="310">
        <v>9</v>
      </c>
      <c r="C26" s="310" t="s">
        <v>118</v>
      </c>
      <c r="D26" s="558">
        <v>1</v>
      </c>
      <c r="E26" s="161" t="s">
        <v>28</v>
      </c>
      <c r="F26" s="162" t="s">
        <v>28</v>
      </c>
      <c r="G26" s="162" t="s">
        <v>28</v>
      </c>
      <c r="H26" s="162" t="s">
        <v>28</v>
      </c>
      <c r="I26" s="559"/>
      <c r="J26" s="179" t="s">
        <v>48</v>
      </c>
      <c r="K26" s="181" t="s">
        <v>48</v>
      </c>
      <c r="L26" s="161" t="s">
        <v>28</v>
      </c>
      <c r="M26" s="162" t="s">
        <v>28</v>
      </c>
      <c r="N26" s="442"/>
      <c r="O26" s="162" t="s">
        <v>28</v>
      </c>
      <c r="P26" s="415" t="s">
        <v>28</v>
      </c>
      <c r="Q26" s="443"/>
      <c r="R26" s="444"/>
      <c r="S26" s="560" t="s">
        <v>67</v>
      </c>
      <c r="T26" s="470" t="s">
        <v>67</v>
      </c>
      <c r="U26" s="470" t="s">
        <v>67</v>
      </c>
      <c r="V26" s="470" t="s">
        <v>67</v>
      </c>
      <c r="W26" s="559"/>
      <c r="X26" s="131" t="s">
        <v>50</v>
      </c>
      <c r="Y26" s="132" t="s">
        <v>50</v>
      </c>
      <c r="Z26" s="453"/>
      <c r="AA26" s="400" t="s">
        <v>40</v>
      </c>
      <c r="AB26" s="400" t="s">
        <v>40</v>
      </c>
      <c r="AC26" s="400" t="s">
        <v>40</v>
      </c>
      <c r="AD26" s="403" t="s">
        <v>40</v>
      </c>
      <c r="AE26" s="454"/>
      <c r="AF26" s="455"/>
      <c r="AG26" s="161" t="s">
        <v>28</v>
      </c>
      <c r="AH26" s="162" t="s">
        <v>28</v>
      </c>
      <c r="AI26" s="561"/>
      <c r="AJ26" s="162" t="s">
        <v>28</v>
      </c>
      <c r="AK26" s="415" t="s">
        <v>28</v>
      </c>
      <c r="AL26" s="179" t="s">
        <v>48</v>
      </c>
      <c r="AM26" s="181" t="s">
        <v>48</v>
      </c>
      <c r="AN26" s="461"/>
      <c r="AO26" s="401"/>
      <c r="AP26" s="162" t="s">
        <v>28</v>
      </c>
      <c r="AQ26" s="162" t="s">
        <v>28</v>
      </c>
      <c r="AR26" s="415" t="s">
        <v>28</v>
      </c>
      <c r="AS26" s="462"/>
      <c r="AT26" s="463"/>
      <c r="AU26" s="161" t="s">
        <v>28</v>
      </c>
      <c r="AV26" s="162" t="s">
        <v>28</v>
      </c>
      <c r="AW26" s="162" t="s">
        <v>28</v>
      </c>
      <c r="AX26" s="162" t="s">
        <v>28</v>
      </c>
      <c r="AY26" s="562"/>
      <c r="AZ26" s="179" t="s">
        <v>48</v>
      </c>
      <c r="BA26" s="181" t="s">
        <v>48</v>
      </c>
      <c r="BB26" s="461"/>
      <c r="BC26" s="470" t="s">
        <v>67</v>
      </c>
      <c r="BD26" s="470" t="s">
        <v>67</v>
      </c>
      <c r="BE26" s="470" t="s">
        <v>67</v>
      </c>
      <c r="BF26" s="471" t="s">
        <v>67</v>
      </c>
      <c r="BG26" s="428"/>
      <c r="BH26" s="429"/>
      <c r="BI26" s="399" t="s">
        <v>40</v>
      </c>
      <c r="BJ26" s="400" t="s">
        <v>40</v>
      </c>
      <c r="BK26" s="401"/>
      <c r="BL26" s="402"/>
      <c r="BM26" s="403" t="s">
        <v>40</v>
      </c>
      <c r="BN26" s="404" t="s">
        <v>50</v>
      </c>
      <c r="BO26" s="405" t="s">
        <v>50</v>
      </c>
      <c r="BP26" s="413"/>
      <c r="BQ26" s="414"/>
      <c r="BR26" s="162" t="s">
        <v>28</v>
      </c>
      <c r="BS26" s="162" t="s">
        <v>28</v>
      </c>
      <c r="BT26" s="415" t="s">
        <v>28</v>
      </c>
      <c r="BU26" s="416"/>
      <c r="BV26" s="417"/>
      <c r="BW26" s="161" t="s">
        <v>28</v>
      </c>
      <c r="BX26" s="162" t="s">
        <v>28</v>
      </c>
      <c r="BY26" s="400" t="s">
        <v>40</v>
      </c>
      <c r="BZ26" s="402"/>
      <c r="CA26" s="401"/>
      <c r="CB26" s="179" t="s">
        <v>48</v>
      </c>
      <c r="CC26" s="181" t="s">
        <v>48</v>
      </c>
      <c r="CD26" s="399" t="s">
        <v>40</v>
      </c>
      <c r="CE26" s="427"/>
      <c r="CF26" s="400" t="s">
        <v>40</v>
      </c>
      <c r="CG26" s="400" t="s">
        <v>40</v>
      </c>
      <c r="CH26" s="403" t="s">
        <v>40</v>
      </c>
      <c r="CI26" s="428"/>
      <c r="CJ26" s="429"/>
      <c r="CK26" s="589">
        <f>COUNTIF($E26:$CJ26,"M")</f>
        <v>24</v>
      </c>
      <c r="CL26" s="590"/>
      <c r="CM26" s="591"/>
      <c r="CN26" s="592"/>
      <c r="CO26" s="592"/>
      <c r="CP26" s="593">
        <f>COUNTIF($E26:$CJ26,"S")</f>
        <v>12</v>
      </c>
      <c r="CQ26" s="594">
        <f>COUNTIF($E26:$CJ26,"X")</f>
        <v>8</v>
      </c>
      <c r="CR26" s="589">
        <f>COUNTIF($E26:$CJ26,"Mw")</f>
        <v>8</v>
      </c>
      <c r="CS26" s="595">
        <f>COUNTIF($E26:$CJ26,"Sw")</f>
        <v>4</v>
      </c>
      <c r="CT26" s="596"/>
      <c r="CU26" s="597"/>
      <c r="CV26" s="598"/>
      <c r="CW26" s="599"/>
    </row>
    <row r="27" spans="2:101" ht="18" x14ac:dyDescent="0.3">
      <c r="B27" s="600"/>
      <c r="C27" s="600"/>
      <c r="D27" s="601"/>
      <c r="E27" s="445">
        <v>7.5</v>
      </c>
      <c r="F27" s="420">
        <v>7.5</v>
      </c>
      <c r="G27" s="420">
        <v>7.5</v>
      </c>
      <c r="H27" s="420">
        <v>7.5</v>
      </c>
      <c r="I27" s="576"/>
      <c r="J27" s="503">
        <v>7.5</v>
      </c>
      <c r="K27" s="575">
        <v>7.5</v>
      </c>
      <c r="L27" s="445">
        <v>7.5</v>
      </c>
      <c r="M27" s="420">
        <v>7.5</v>
      </c>
      <c r="N27" s="446"/>
      <c r="O27" s="420">
        <v>7.5</v>
      </c>
      <c r="P27" s="421">
        <v>7.5</v>
      </c>
      <c r="Q27" s="447"/>
      <c r="R27" s="448"/>
      <c r="S27" s="245">
        <v>7.5</v>
      </c>
      <c r="T27" s="246">
        <v>7.5</v>
      </c>
      <c r="U27" s="246">
        <v>7.5</v>
      </c>
      <c r="V27" s="246">
        <v>7.5</v>
      </c>
      <c r="W27" s="576"/>
      <c r="X27" s="125">
        <v>7.5</v>
      </c>
      <c r="Y27" s="126">
        <v>7.5</v>
      </c>
      <c r="Z27" s="456"/>
      <c r="AA27" s="434">
        <v>7.5</v>
      </c>
      <c r="AB27" s="434">
        <v>7.5</v>
      </c>
      <c r="AC27" s="434">
        <v>7.5</v>
      </c>
      <c r="AD27" s="435">
        <v>7.5</v>
      </c>
      <c r="AE27" s="457"/>
      <c r="AF27" s="458"/>
      <c r="AG27" s="445">
        <v>7.5</v>
      </c>
      <c r="AH27" s="420">
        <v>7.5</v>
      </c>
      <c r="AI27" s="446"/>
      <c r="AJ27" s="420">
        <v>7.5</v>
      </c>
      <c r="AK27" s="421">
        <v>7.5</v>
      </c>
      <c r="AL27" s="503">
        <v>7.5</v>
      </c>
      <c r="AM27" s="575">
        <v>7.5</v>
      </c>
      <c r="AN27" s="464"/>
      <c r="AO27" s="465"/>
      <c r="AP27" s="420">
        <v>7.5</v>
      </c>
      <c r="AQ27" s="420">
        <v>7.5</v>
      </c>
      <c r="AR27" s="421">
        <v>7.5</v>
      </c>
      <c r="AS27" s="466"/>
      <c r="AT27" s="467"/>
      <c r="AU27" s="445">
        <v>7.5</v>
      </c>
      <c r="AV27" s="420">
        <v>7.5</v>
      </c>
      <c r="AW27" s="420">
        <v>7.5</v>
      </c>
      <c r="AX27" s="420">
        <v>7.5</v>
      </c>
      <c r="AY27" s="577"/>
      <c r="AZ27" s="503">
        <v>7.5</v>
      </c>
      <c r="BA27" s="575">
        <v>7.5</v>
      </c>
      <c r="BB27" s="464"/>
      <c r="BC27" s="246">
        <v>7.5</v>
      </c>
      <c r="BD27" s="246">
        <v>7.5</v>
      </c>
      <c r="BE27" s="246">
        <v>7.5</v>
      </c>
      <c r="BF27" s="472">
        <v>7.5</v>
      </c>
      <c r="BG27" s="456"/>
      <c r="BH27" s="473"/>
      <c r="BI27" s="432">
        <v>7.5</v>
      </c>
      <c r="BJ27" s="434">
        <v>7.5</v>
      </c>
      <c r="BK27" s="465"/>
      <c r="BL27" s="574"/>
      <c r="BM27" s="435">
        <v>7.5</v>
      </c>
      <c r="BN27" s="334">
        <v>7.5</v>
      </c>
      <c r="BO27" s="247">
        <v>7.5</v>
      </c>
      <c r="BP27" s="418"/>
      <c r="BQ27" s="419"/>
      <c r="BR27" s="420">
        <v>7.5</v>
      </c>
      <c r="BS27" s="420">
        <v>7.5</v>
      </c>
      <c r="BT27" s="421">
        <v>7.5</v>
      </c>
      <c r="BU27" s="422"/>
      <c r="BV27" s="423"/>
      <c r="BW27" s="445">
        <v>7.5</v>
      </c>
      <c r="BX27" s="420">
        <v>7.5</v>
      </c>
      <c r="BY27" s="434">
        <v>7.5</v>
      </c>
      <c r="BZ27" s="574"/>
      <c r="CA27" s="465"/>
      <c r="CB27" s="503">
        <v>7.5</v>
      </c>
      <c r="CC27" s="575">
        <v>7.5</v>
      </c>
      <c r="CD27" s="432">
        <v>7.5</v>
      </c>
      <c r="CE27" s="433"/>
      <c r="CF27" s="434">
        <v>7.5</v>
      </c>
      <c r="CG27" s="434">
        <v>7.5</v>
      </c>
      <c r="CH27" s="435">
        <v>7.5</v>
      </c>
      <c r="CI27" s="436"/>
      <c r="CJ27" s="437"/>
      <c r="CK27" s="578"/>
      <c r="CL27" s="579"/>
      <c r="CM27" s="580"/>
      <c r="CN27" s="581"/>
      <c r="CO27" s="581"/>
      <c r="CP27" s="582"/>
      <c r="CQ27" s="583"/>
      <c r="CR27" s="578"/>
      <c r="CS27" s="584"/>
      <c r="CT27" s="585"/>
      <c r="CU27" s="602">
        <f>SUM(E27:CJ27)</f>
        <v>420</v>
      </c>
      <c r="CV27" s="603">
        <f>35*12*D26</f>
        <v>420</v>
      </c>
      <c r="CW27" s="604">
        <f>CU27-CV27</f>
        <v>0</v>
      </c>
    </row>
    <row r="28" spans="2:101" ht="18" x14ac:dyDescent="0.3">
      <c r="B28" s="310">
        <v>10</v>
      </c>
      <c r="C28" s="310" t="s">
        <v>105</v>
      </c>
      <c r="D28" s="558">
        <v>0.8</v>
      </c>
      <c r="E28" s="399" t="s">
        <v>40</v>
      </c>
      <c r="F28" s="427"/>
      <c r="G28" s="400" t="s">
        <v>40</v>
      </c>
      <c r="H28" s="400" t="s">
        <v>40</v>
      </c>
      <c r="I28" s="680"/>
      <c r="J28" s="428"/>
      <c r="K28" s="429"/>
      <c r="L28" s="161" t="s">
        <v>28</v>
      </c>
      <c r="M28" s="162" t="s">
        <v>28</v>
      </c>
      <c r="N28" s="162" t="s">
        <v>28</v>
      </c>
      <c r="O28" s="678"/>
      <c r="P28" s="559"/>
      <c r="Q28" s="179" t="s">
        <v>48</v>
      </c>
      <c r="R28" s="181" t="s">
        <v>48</v>
      </c>
      <c r="S28" s="161" t="s">
        <v>28</v>
      </c>
      <c r="T28" s="162" t="s">
        <v>28</v>
      </c>
      <c r="U28" s="442"/>
      <c r="V28" s="678"/>
      <c r="W28" s="415" t="s">
        <v>28</v>
      </c>
      <c r="X28" s="443"/>
      <c r="Y28" s="444"/>
      <c r="Z28" s="685"/>
      <c r="AA28" s="686"/>
      <c r="AB28" s="470" t="s">
        <v>67</v>
      </c>
      <c r="AC28" s="470" t="s">
        <v>67</v>
      </c>
      <c r="AD28" s="559"/>
      <c r="AE28" s="131" t="s">
        <v>50</v>
      </c>
      <c r="AF28" s="132" t="s">
        <v>50</v>
      </c>
      <c r="AG28" s="453"/>
      <c r="AH28" s="400" t="s">
        <v>40</v>
      </c>
      <c r="AI28" s="679"/>
      <c r="AJ28" s="400" t="s">
        <v>40</v>
      </c>
      <c r="AK28" s="403" t="s">
        <v>40</v>
      </c>
      <c r="AL28" s="454"/>
      <c r="AM28" s="455"/>
      <c r="AN28" s="677"/>
      <c r="AO28" s="678"/>
      <c r="AP28" s="561"/>
      <c r="AQ28" s="162" t="s">
        <v>28</v>
      </c>
      <c r="AR28" s="415" t="s">
        <v>28</v>
      </c>
      <c r="AS28" s="179" t="s">
        <v>48</v>
      </c>
      <c r="AT28" s="181" t="s">
        <v>48</v>
      </c>
      <c r="AU28" s="461"/>
      <c r="AV28" s="401"/>
      <c r="AW28" s="162" t="s">
        <v>28</v>
      </c>
      <c r="AX28" s="162" t="s">
        <v>28</v>
      </c>
      <c r="AY28" s="415" t="s">
        <v>28</v>
      </c>
      <c r="AZ28" s="462"/>
      <c r="BA28" s="463"/>
      <c r="BB28" s="161" t="s">
        <v>28</v>
      </c>
      <c r="BC28" s="162" t="s">
        <v>28</v>
      </c>
      <c r="BD28" s="162" t="s">
        <v>28</v>
      </c>
      <c r="BE28" s="162" t="s">
        <v>28</v>
      </c>
      <c r="BF28" s="562"/>
      <c r="BG28" s="179" t="s">
        <v>48</v>
      </c>
      <c r="BH28" s="181" t="s">
        <v>48</v>
      </c>
      <c r="BI28" s="461"/>
      <c r="BJ28" s="470" t="s">
        <v>67</v>
      </c>
      <c r="BK28" s="470" t="s">
        <v>67</v>
      </c>
      <c r="BL28" s="686"/>
      <c r="BM28" s="687"/>
      <c r="BN28" s="428"/>
      <c r="BO28" s="429"/>
      <c r="BP28" s="399" t="s">
        <v>40</v>
      </c>
      <c r="BQ28" s="400" t="s">
        <v>40</v>
      </c>
      <c r="BR28" s="401"/>
      <c r="BS28" s="402"/>
      <c r="BT28" s="403" t="s">
        <v>40</v>
      </c>
      <c r="BU28" s="404" t="s">
        <v>50</v>
      </c>
      <c r="BV28" s="405" t="s">
        <v>50</v>
      </c>
      <c r="BW28" s="413"/>
      <c r="BX28" s="414"/>
      <c r="BY28" s="162" t="s">
        <v>28</v>
      </c>
      <c r="BZ28" s="162" t="s">
        <v>28</v>
      </c>
      <c r="CA28" s="415" t="s">
        <v>28</v>
      </c>
      <c r="CB28" s="416"/>
      <c r="CC28" s="417"/>
      <c r="CD28" s="161" t="s">
        <v>28</v>
      </c>
      <c r="CE28" s="162" t="s">
        <v>28</v>
      </c>
      <c r="CF28" s="679"/>
      <c r="CG28" s="402"/>
      <c r="CH28" s="401"/>
      <c r="CI28" s="179" t="s">
        <v>48</v>
      </c>
      <c r="CJ28" s="181" t="s">
        <v>48</v>
      </c>
      <c r="CK28" s="589">
        <f>COUNTIF($E28:$CJ28,"M")</f>
        <v>20</v>
      </c>
      <c r="CL28" s="590"/>
      <c r="CM28" s="591"/>
      <c r="CN28" s="592"/>
      <c r="CO28" s="592"/>
      <c r="CP28" s="593">
        <f>COUNTIF($E28:$CJ28,"S")</f>
        <v>9</v>
      </c>
      <c r="CQ28" s="594">
        <f>COUNTIF($E28:$CJ28,"X")</f>
        <v>4</v>
      </c>
      <c r="CR28" s="589">
        <f>COUNTIF($E28:$CJ28,"Mw")</f>
        <v>8</v>
      </c>
      <c r="CS28" s="595">
        <f>COUNTIF($E28:$CJ28,"Sw")</f>
        <v>4</v>
      </c>
      <c r="CT28" s="596"/>
      <c r="CU28" s="597"/>
      <c r="CV28" s="598"/>
      <c r="CW28" s="599"/>
    </row>
    <row r="29" spans="2:101" ht="18" x14ac:dyDescent="0.3">
      <c r="B29" s="600"/>
      <c r="C29" s="600"/>
      <c r="D29" s="601"/>
      <c r="E29" s="432">
        <v>7.5</v>
      </c>
      <c r="F29" s="433"/>
      <c r="G29" s="434">
        <v>7.5</v>
      </c>
      <c r="H29" s="434">
        <v>7.5</v>
      </c>
      <c r="I29" s="684"/>
      <c r="J29" s="436"/>
      <c r="K29" s="437"/>
      <c r="L29" s="445">
        <v>7.5</v>
      </c>
      <c r="M29" s="420">
        <v>7.5</v>
      </c>
      <c r="N29" s="420">
        <v>7.5</v>
      </c>
      <c r="O29" s="682"/>
      <c r="P29" s="576"/>
      <c r="Q29" s="503">
        <v>7.5</v>
      </c>
      <c r="R29" s="575">
        <v>7.5</v>
      </c>
      <c r="S29" s="445">
        <v>7.5</v>
      </c>
      <c r="T29" s="420">
        <v>7.5</v>
      </c>
      <c r="U29" s="446"/>
      <c r="V29" s="682"/>
      <c r="W29" s="421">
        <v>7.5</v>
      </c>
      <c r="X29" s="447"/>
      <c r="Y29" s="448"/>
      <c r="Z29" s="688"/>
      <c r="AA29" s="689"/>
      <c r="AB29" s="246">
        <v>7.5</v>
      </c>
      <c r="AC29" s="246">
        <v>7.5</v>
      </c>
      <c r="AD29" s="576"/>
      <c r="AE29" s="125">
        <v>7.5</v>
      </c>
      <c r="AF29" s="126">
        <v>7.5</v>
      </c>
      <c r="AG29" s="456"/>
      <c r="AH29" s="434">
        <v>7.5</v>
      </c>
      <c r="AI29" s="683"/>
      <c r="AJ29" s="434">
        <v>7.5</v>
      </c>
      <c r="AK29" s="435">
        <v>7.5</v>
      </c>
      <c r="AL29" s="457"/>
      <c r="AM29" s="458"/>
      <c r="AN29" s="681"/>
      <c r="AO29" s="682"/>
      <c r="AP29" s="446"/>
      <c r="AQ29" s="420">
        <v>7.5</v>
      </c>
      <c r="AR29" s="421">
        <v>7.5</v>
      </c>
      <c r="AS29" s="503">
        <v>7.5</v>
      </c>
      <c r="AT29" s="575">
        <v>7.5</v>
      </c>
      <c r="AU29" s="464"/>
      <c r="AV29" s="465"/>
      <c r="AW29" s="420">
        <v>7.5</v>
      </c>
      <c r="AX29" s="420">
        <v>7.5</v>
      </c>
      <c r="AY29" s="421">
        <v>7.5</v>
      </c>
      <c r="AZ29" s="466"/>
      <c r="BA29" s="467"/>
      <c r="BB29" s="445">
        <v>7.5</v>
      </c>
      <c r="BC29" s="420">
        <v>7.5</v>
      </c>
      <c r="BD29" s="420">
        <v>7.5</v>
      </c>
      <c r="BE29" s="420">
        <v>7.5</v>
      </c>
      <c r="BF29" s="577"/>
      <c r="BG29" s="503">
        <v>7.5</v>
      </c>
      <c r="BH29" s="575">
        <v>7.5</v>
      </c>
      <c r="BI29" s="464"/>
      <c r="BJ29" s="246">
        <v>7.5</v>
      </c>
      <c r="BK29" s="246">
        <v>7.5</v>
      </c>
      <c r="BL29" s="689"/>
      <c r="BM29" s="690"/>
      <c r="BN29" s="456"/>
      <c r="BO29" s="473"/>
      <c r="BP29" s="432">
        <v>7.5</v>
      </c>
      <c r="BQ29" s="434">
        <v>7.5</v>
      </c>
      <c r="BR29" s="465"/>
      <c r="BS29" s="574"/>
      <c r="BT29" s="435">
        <v>7.5</v>
      </c>
      <c r="BU29" s="334">
        <v>7.5</v>
      </c>
      <c r="BV29" s="247">
        <v>7.5</v>
      </c>
      <c r="BW29" s="418"/>
      <c r="BX29" s="419"/>
      <c r="BY29" s="420">
        <v>7.5</v>
      </c>
      <c r="BZ29" s="420">
        <v>7.5</v>
      </c>
      <c r="CA29" s="421">
        <v>7.5</v>
      </c>
      <c r="CB29" s="422"/>
      <c r="CC29" s="423"/>
      <c r="CD29" s="445">
        <v>7.5</v>
      </c>
      <c r="CE29" s="420">
        <v>7.5</v>
      </c>
      <c r="CF29" s="683"/>
      <c r="CG29" s="574"/>
      <c r="CH29" s="465"/>
      <c r="CI29" s="503">
        <v>7.5</v>
      </c>
      <c r="CJ29" s="575">
        <v>7.5</v>
      </c>
      <c r="CK29" s="578"/>
      <c r="CL29" s="579"/>
      <c r="CM29" s="580"/>
      <c r="CN29" s="581"/>
      <c r="CO29" s="581"/>
      <c r="CP29" s="582"/>
      <c r="CQ29" s="583"/>
      <c r="CR29" s="578"/>
      <c r="CS29" s="584"/>
      <c r="CT29" s="585"/>
      <c r="CU29" s="602">
        <f>SUM(E29:CJ29)</f>
        <v>337.5</v>
      </c>
      <c r="CV29" s="603">
        <f>35*12*D28</f>
        <v>336</v>
      </c>
      <c r="CW29" s="604">
        <f>CU29-CV29</f>
        <v>1.5</v>
      </c>
    </row>
    <row r="30" spans="2:101" ht="18" x14ac:dyDescent="0.3">
      <c r="B30" s="310">
        <v>11</v>
      </c>
      <c r="C30" s="310" t="s">
        <v>119</v>
      </c>
      <c r="D30" s="558">
        <v>0.5</v>
      </c>
      <c r="E30" s="677"/>
      <c r="F30" s="678"/>
      <c r="G30" s="679"/>
      <c r="H30" s="402"/>
      <c r="I30" s="401"/>
      <c r="J30" s="179" t="s">
        <v>48</v>
      </c>
      <c r="K30" s="181" t="s">
        <v>48</v>
      </c>
      <c r="L30" s="399" t="s">
        <v>40</v>
      </c>
      <c r="M30" s="427"/>
      <c r="N30" s="400" t="s">
        <v>40</v>
      </c>
      <c r="O30" s="400" t="s">
        <v>40</v>
      </c>
      <c r="P30" s="680"/>
      <c r="Q30" s="428"/>
      <c r="R30" s="429"/>
      <c r="S30" s="677"/>
      <c r="T30" s="678"/>
      <c r="U30" s="162" t="s">
        <v>28</v>
      </c>
      <c r="V30" s="678"/>
      <c r="W30" s="559"/>
      <c r="X30" s="179" t="s">
        <v>48</v>
      </c>
      <c r="Y30" s="181" t="s">
        <v>48</v>
      </c>
      <c r="Z30" s="161" t="s">
        <v>28</v>
      </c>
      <c r="AA30" s="162" t="s">
        <v>28</v>
      </c>
      <c r="AB30" s="442"/>
      <c r="AC30" s="678"/>
      <c r="AD30" s="415" t="s">
        <v>28</v>
      </c>
      <c r="AE30" s="443"/>
      <c r="AF30" s="444"/>
      <c r="AG30" s="685"/>
      <c r="AH30" s="686"/>
      <c r="AI30" s="686"/>
      <c r="AJ30" s="686"/>
      <c r="AK30" s="559"/>
      <c r="AL30" s="131" t="s">
        <v>50</v>
      </c>
      <c r="AM30" s="132" t="s">
        <v>50</v>
      </c>
      <c r="AN30" s="453"/>
      <c r="AO30" s="400" t="s">
        <v>40</v>
      </c>
      <c r="AP30" s="679"/>
      <c r="AQ30" s="400" t="s">
        <v>40</v>
      </c>
      <c r="AR30" s="680"/>
      <c r="AS30" s="454"/>
      <c r="AT30" s="455"/>
      <c r="AU30" s="677"/>
      <c r="AV30" s="678"/>
      <c r="AW30" s="561"/>
      <c r="AX30" s="678"/>
      <c r="AY30" s="415" t="s">
        <v>28</v>
      </c>
      <c r="AZ30" s="179" t="s">
        <v>48</v>
      </c>
      <c r="BA30" s="181" t="s">
        <v>48</v>
      </c>
      <c r="BB30" s="461"/>
      <c r="BC30" s="401"/>
      <c r="BD30" s="162" t="s">
        <v>28</v>
      </c>
      <c r="BE30" s="678"/>
      <c r="BF30" s="415" t="s">
        <v>28</v>
      </c>
      <c r="BG30" s="462"/>
      <c r="BH30" s="463"/>
      <c r="BI30" s="677"/>
      <c r="BJ30" s="678"/>
      <c r="BK30" s="162" t="s">
        <v>28</v>
      </c>
      <c r="BL30" s="678"/>
      <c r="BM30" s="562"/>
      <c r="BN30" s="179" t="s">
        <v>48</v>
      </c>
      <c r="BO30" s="181" t="s">
        <v>48</v>
      </c>
      <c r="BP30" s="461"/>
      <c r="BQ30" s="686"/>
      <c r="BR30" s="686"/>
      <c r="BS30" s="686"/>
      <c r="BT30" s="687"/>
      <c r="BU30" s="428"/>
      <c r="BV30" s="429"/>
      <c r="BW30" s="399" t="s">
        <v>40</v>
      </c>
      <c r="BX30" s="400" t="s">
        <v>40</v>
      </c>
      <c r="BY30" s="401"/>
      <c r="BZ30" s="402"/>
      <c r="CA30" s="680"/>
      <c r="CB30" s="404" t="s">
        <v>50</v>
      </c>
      <c r="CC30" s="405" t="s">
        <v>50</v>
      </c>
      <c r="CD30" s="413"/>
      <c r="CE30" s="414"/>
      <c r="CF30" s="162" t="s">
        <v>28</v>
      </c>
      <c r="CG30" s="678"/>
      <c r="CH30" s="415" t="s">
        <v>28</v>
      </c>
      <c r="CI30" s="416"/>
      <c r="CJ30" s="417"/>
      <c r="CK30" s="589">
        <f>COUNTIF($E30:$CJ30,"M")</f>
        <v>10</v>
      </c>
      <c r="CL30" s="590"/>
      <c r="CM30" s="591"/>
      <c r="CN30" s="592"/>
      <c r="CO30" s="592"/>
      <c r="CP30" s="593">
        <f>COUNTIF($E30:$CJ30,"S")</f>
        <v>7</v>
      </c>
      <c r="CQ30" s="594">
        <f>COUNTIF($E30:$CJ30,"X")</f>
        <v>0</v>
      </c>
      <c r="CR30" s="589">
        <f>COUNTIF($E30:$CJ30,"Mw")</f>
        <v>8</v>
      </c>
      <c r="CS30" s="595">
        <f>COUNTIF($E30:$CJ30,"Sw")</f>
        <v>4</v>
      </c>
      <c r="CT30" s="596"/>
      <c r="CU30" s="597"/>
      <c r="CV30" s="598"/>
      <c r="CW30" s="599"/>
    </row>
    <row r="31" spans="2:101" ht="18" x14ac:dyDescent="0.3">
      <c r="B31" s="600"/>
      <c r="C31" s="600"/>
      <c r="D31" s="601"/>
      <c r="E31" s="681"/>
      <c r="F31" s="682"/>
      <c r="G31" s="683"/>
      <c r="H31" s="574"/>
      <c r="I31" s="465"/>
      <c r="J31" s="503">
        <v>7.5</v>
      </c>
      <c r="K31" s="575">
        <v>7.5</v>
      </c>
      <c r="L31" s="432">
        <v>7.5</v>
      </c>
      <c r="M31" s="433"/>
      <c r="N31" s="434">
        <v>7.5</v>
      </c>
      <c r="O31" s="434">
        <v>7.5</v>
      </c>
      <c r="P31" s="684"/>
      <c r="Q31" s="436"/>
      <c r="R31" s="437"/>
      <c r="S31" s="681"/>
      <c r="T31" s="682"/>
      <c r="U31" s="420">
        <v>7.5</v>
      </c>
      <c r="V31" s="682"/>
      <c r="W31" s="576"/>
      <c r="X31" s="503">
        <v>7.5</v>
      </c>
      <c r="Y31" s="575">
        <v>7.5</v>
      </c>
      <c r="Z31" s="445">
        <v>7.5</v>
      </c>
      <c r="AA31" s="420">
        <v>7.5</v>
      </c>
      <c r="AB31" s="446"/>
      <c r="AC31" s="682"/>
      <c r="AD31" s="421">
        <v>7.5</v>
      </c>
      <c r="AE31" s="447"/>
      <c r="AF31" s="448"/>
      <c r="AG31" s="688"/>
      <c r="AH31" s="689"/>
      <c r="AI31" s="689"/>
      <c r="AJ31" s="689"/>
      <c r="AK31" s="576"/>
      <c r="AL31" s="125">
        <v>7.5</v>
      </c>
      <c r="AM31" s="126">
        <v>7.5</v>
      </c>
      <c r="AN31" s="456"/>
      <c r="AO31" s="434">
        <v>7.5</v>
      </c>
      <c r="AP31" s="683"/>
      <c r="AQ31" s="434">
        <v>7.5</v>
      </c>
      <c r="AR31" s="684"/>
      <c r="AS31" s="457"/>
      <c r="AT31" s="458"/>
      <c r="AU31" s="681"/>
      <c r="AV31" s="682"/>
      <c r="AW31" s="446"/>
      <c r="AX31" s="682"/>
      <c r="AY31" s="421">
        <v>7.5</v>
      </c>
      <c r="AZ31" s="503">
        <v>7.5</v>
      </c>
      <c r="BA31" s="575">
        <v>7.5</v>
      </c>
      <c r="BB31" s="464"/>
      <c r="BC31" s="465"/>
      <c r="BD31" s="420">
        <v>7.5</v>
      </c>
      <c r="BE31" s="682"/>
      <c r="BF31" s="421">
        <v>7.5</v>
      </c>
      <c r="BG31" s="466"/>
      <c r="BH31" s="467"/>
      <c r="BI31" s="681"/>
      <c r="BJ31" s="682"/>
      <c r="BK31" s="420">
        <v>7.5</v>
      </c>
      <c r="BL31" s="682"/>
      <c r="BM31" s="577"/>
      <c r="BN31" s="503">
        <v>7.5</v>
      </c>
      <c r="BO31" s="575">
        <v>7.5</v>
      </c>
      <c r="BP31" s="464"/>
      <c r="BQ31" s="689"/>
      <c r="BR31" s="689"/>
      <c r="BS31" s="689"/>
      <c r="BT31" s="690"/>
      <c r="BU31" s="456"/>
      <c r="BV31" s="473"/>
      <c r="BW31" s="432">
        <v>7.5</v>
      </c>
      <c r="BX31" s="434">
        <v>7.5</v>
      </c>
      <c r="BY31" s="465"/>
      <c r="BZ31" s="574"/>
      <c r="CA31" s="684"/>
      <c r="CB31" s="334">
        <v>7.5</v>
      </c>
      <c r="CC31" s="247">
        <v>7.5</v>
      </c>
      <c r="CD31" s="418"/>
      <c r="CE31" s="419"/>
      <c r="CF31" s="420">
        <v>7.5</v>
      </c>
      <c r="CG31" s="682"/>
      <c r="CH31" s="421">
        <v>7.5</v>
      </c>
      <c r="CI31" s="422"/>
      <c r="CJ31" s="423"/>
      <c r="CK31" s="578"/>
      <c r="CL31" s="579"/>
      <c r="CM31" s="580"/>
      <c r="CN31" s="581"/>
      <c r="CO31" s="581"/>
      <c r="CP31" s="582"/>
      <c r="CQ31" s="583"/>
      <c r="CR31" s="578"/>
      <c r="CS31" s="584"/>
      <c r="CT31" s="585"/>
      <c r="CU31" s="602">
        <f>SUM(E31:CJ31)</f>
        <v>217.5</v>
      </c>
      <c r="CV31" s="603">
        <f>35*12*D30</f>
        <v>210</v>
      </c>
      <c r="CW31" s="604">
        <f>CU31-CV31</f>
        <v>7.5</v>
      </c>
    </row>
    <row r="32" spans="2:101" ht="18" x14ac:dyDescent="0.3">
      <c r="B32" s="310">
        <v>12</v>
      </c>
      <c r="C32" s="310" t="s">
        <v>102</v>
      </c>
      <c r="D32" s="558">
        <v>0.2</v>
      </c>
      <c r="E32" s="413"/>
      <c r="F32" s="414"/>
      <c r="G32" s="162" t="s">
        <v>28</v>
      </c>
      <c r="H32" s="678"/>
      <c r="I32" s="415" t="s">
        <v>28</v>
      </c>
      <c r="J32" s="416"/>
      <c r="K32" s="417"/>
      <c r="L32" s="677"/>
      <c r="M32" s="678"/>
      <c r="N32" s="679"/>
      <c r="O32" s="402"/>
      <c r="P32" s="401"/>
      <c r="Q32" s="179" t="s">
        <v>48</v>
      </c>
      <c r="R32" s="181" t="s">
        <v>48</v>
      </c>
      <c r="S32" s="399" t="s">
        <v>40</v>
      </c>
      <c r="T32" s="427"/>
      <c r="U32" s="679"/>
      <c r="V32" s="400" t="s">
        <v>40</v>
      </c>
      <c r="W32" s="680"/>
      <c r="X32" s="428"/>
      <c r="Y32" s="429"/>
      <c r="Z32" s="677"/>
      <c r="AA32" s="678"/>
      <c r="AB32" s="162" t="s">
        <v>28</v>
      </c>
      <c r="AC32" s="678"/>
      <c r="AD32" s="559"/>
      <c r="AE32" s="179" t="s">
        <v>48</v>
      </c>
      <c r="AF32" s="181" t="s">
        <v>48</v>
      </c>
      <c r="AG32" s="677"/>
      <c r="AH32" s="678"/>
      <c r="AI32" s="442"/>
      <c r="AJ32" s="678"/>
      <c r="AK32" s="415" t="s">
        <v>28</v>
      </c>
      <c r="AL32" s="443"/>
      <c r="AM32" s="444"/>
      <c r="AN32" s="685"/>
      <c r="AO32" s="686"/>
      <c r="AP32" s="686"/>
      <c r="AQ32" s="686"/>
      <c r="AR32" s="559"/>
      <c r="AS32" s="131" t="s">
        <v>50</v>
      </c>
      <c r="AT32" s="132" t="s">
        <v>50</v>
      </c>
      <c r="AU32" s="453"/>
      <c r="AV32" s="400" t="s">
        <v>40</v>
      </c>
      <c r="AW32" s="679"/>
      <c r="AX32" s="400" t="s">
        <v>40</v>
      </c>
      <c r="AY32" s="680"/>
      <c r="AZ32" s="454"/>
      <c r="BA32" s="455"/>
      <c r="BB32" s="677"/>
      <c r="BC32" s="678"/>
      <c r="BD32" s="561"/>
      <c r="BE32" s="678"/>
      <c r="BF32" s="415" t="s">
        <v>28</v>
      </c>
      <c r="BG32" s="179" t="s">
        <v>48</v>
      </c>
      <c r="BH32" s="181" t="s">
        <v>48</v>
      </c>
      <c r="BI32" s="461"/>
      <c r="BJ32" s="401"/>
      <c r="BK32" s="162" t="s">
        <v>28</v>
      </c>
      <c r="BL32" s="678"/>
      <c r="BM32" s="415" t="s">
        <v>28</v>
      </c>
      <c r="BN32" s="462"/>
      <c r="BO32" s="463"/>
      <c r="BP32" s="677"/>
      <c r="BQ32" s="678"/>
      <c r="BR32" s="162" t="s">
        <v>28</v>
      </c>
      <c r="BS32" s="678"/>
      <c r="BT32" s="562"/>
      <c r="BU32" s="179" t="s">
        <v>48</v>
      </c>
      <c r="BV32" s="181" t="s">
        <v>48</v>
      </c>
      <c r="BW32" s="461"/>
      <c r="BX32" s="686"/>
      <c r="BY32" s="686"/>
      <c r="BZ32" s="686"/>
      <c r="CA32" s="687"/>
      <c r="CB32" s="428"/>
      <c r="CC32" s="429"/>
      <c r="CD32" s="399" t="s">
        <v>40</v>
      </c>
      <c r="CE32" s="400" t="s">
        <v>40</v>
      </c>
      <c r="CF32" s="401"/>
      <c r="CG32" s="402"/>
      <c r="CH32" s="680"/>
      <c r="CI32" s="404" t="s">
        <v>50</v>
      </c>
      <c r="CJ32" s="405" t="s">
        <v>50</v>
      </c>
      <c r="CK32" s="589">
        <f>COUNTIF($E32:$CJ32,"M")</f>
        <v>8</v>
      </c>
      <c r="CL32" s="590"/>
      <c r="CM32" s="591"/>
      <c r="CN32" s="592"/>
      <c r="CO32" s="592"/>
      <c r="CP32" s="593">
        <f>COUNTIF($E32:$CJ32,"S")</f>
        <v>6</v>
      </c>
      <c r="CQ32" s="594">
        <f>COUNTIF($E32:$CJ32,"X")</f>
        <v>0</v>
      </c>
      <c r="CR32" s="589">
        <f>COUNTIF($E32:$CJ32,"Mw")</f>
        <v>8</v>
      </c>
      <c r="CS32" s="595">
        <f>COUNTIF($E32:$CJ32,"Sw")</f>
        <v>4</v>
      </c>
      <c r="CT32" s="596"/>
      <c r="CU32" s="597"/>
      <c r="CV32" s="598"/>
      <c r="CW32" s="599"/>
    </row>
    <row r="33" spans="1:103" ht="18" x14ac:dyDescent="0.3">
      <c r="B33" s="238"/>
      <c r="C33" s="238"/>
      <c r="D33" s="605"/>
      <c r="E33" s="418"/>
      <c r="F33" s="419"/>
      <c r="G33" s="420">
        <v>7.5</v>
      </c>
      <c r="H33" s="682"/>
      <c r="I33" s="421">
        <v>7.5</v>
      </c>
      <c r="J33" s="422"/>
      <c r="K33" s="423"/>
      <c r="L33" s="681"/>
      <c r="M33" s="682"/>
      <c r="N33" s="683"/>
      <c r="O33" s="574"/>
      <c r="P33" s="465"/>
      <c r="Q33" s="503">
        <v>7.5</v>
      </c>
      <c r="R33" s="575">
        <v>7.5</v>
      </c>
      <c r="S33" s="432">
        <v>7.5</v>
      </c>
      <c r="T33" s="433"/>
      <c r="U33" s="683"/>
      <c r="V33" s="434">
        <v>7.5</v>
      </c>
      <c r="W33" s="684"/>
      <c r="X33" s="436"/>
      <c r="Y33" s="437"/>
      <c r="Z33" s="681"/>
      <c r="AA33" s="682"/>
      <c r="AB33" s="420">
        <v>7.5</v>
      </c>
      <c r="AC33" s="682"/>
      <c r="AD33" s="576"/>
      <c r="AE33" s="503">
        <v>7.5</v>
      </c>
      <c r="AF33" s="575">
        <v>7.5</v>
      </c>
      <c r="AG33" s="681"/>
      <c r="AH33" s="682"/>
      <c r="AI33" s="446"/>
      <c r="AJ33" s="682"/>
      <c r="AK33" s="421">
        <v>7.5</v>
      </c>
      <c r="AL33" s="447"/>
      <c r="AM33" s="448"/>
      <c r="AN33" s="688"/>
      <c r="AO33" s="689"/>
      <c r="AP33" s="689"/>
      <c r="AQ33" s="689"/>
      <c r="AR33" s="576"/>
      <c r="AS33" s="125">
        <v>7.5</v>
      </c>
      <c r="AT33" s="126">
        <v>7.5</v>
      </c>
      <c r="AU33" s="456"/>
      <c r="AV33" s="434">
        <v>7.5</v>
      </c>
      <c r="AW33" s="683"/>
      <c r="AX33" s="434">
        <v>7.5</v>
      </c>
      <c r="AY33" s="684"/>
      <c r="AZ33" s="457"/>
      <c r="BA33" s="458"/>
      <c r="BB33" s="681"/>
      <c r="BC33" s="682"/>
      <c r="BD33" s="446"/>
      <c r="BE33" s="682"/>
      <c r="BF33" s="421">
        <v>7.5</v>
      </c>
      <c r="BG33" s="503">
        <v>7.5</v>
      </c>
      <c r="BH33" s="575">
        <v>7.5</v>
      </c>
      <c r="BI33" s="464"/>
      <c r="BJ33" s="465"/>
      <c r="BK33" s="420">
        <v>7.5</v>
      </c>
      <c r="BL33" s="682"/>
      <c r="BM33" s="421">
        <v>7.5</v>
      </c>
      <c r="BN33" s="466"/>
      <c r="BO33" s="467"/>
      <c r="BP33" s="681"/>
      <c r="BQ33" s="682"/>
      <c r="BR33" s="420">
        <v>7.5</v>
      </c>
      <c r="BS33" s="682"/>
      <c r="BT33" s="577"/>
      <c r="BU33" s="503">
        <v>7.5</v>
      </c>
      <c r="BV33" s="575">
        <v>7.5</v>
      </c>
      <c r="BW33" s="464"/>
      <c r="BX33" s="689"/>
      <c r="BY33" s="689"/>
      <c r="BZ33" s="689"/>
      <c r="CA33" s="690"/>
      <c r="CB33" s="456"/>
      <c r="CC33" s="473"/>
      <c r="CD33" s="432">
        <v>7.5</v>
      </c>
      <c r="CE33" s="434">
        <v>7.5</v>
      </c>
      <c r="CF33" s="465"/>
      <c r="CG33" s="574"/>
      <c r="CH33" s="684"/>
      <c r="CI33" s="334">
        <v>7.5</v>
      </c>
      <c r="CJ33" s="247">
        <v>7.5</v>
      </c>
      <c r="CK33" s="578"/>
      <c r="CL33" s="579"/>
      <c r="CM33" s="580"/>
      <c r="CN33" s="581"/>
      <c r="CO33" s="581"/>
      <c r="CP33" s="582"/>
      <c r="CQ33" s="583"/>
      <c r="CR33" s="578"/>
      <c r="CS33" s="584"/>
      <c r="CT33" s="585"/>
      <c r="CU33" s="602">
        <f>SUM(E33:CJ33)</f>
        <v>195</v>
      </c>
      <c r="CV33" s="603">
        <f>35*12*D32</f>
        <v>84</v>
      </c>
      <c r="CW33" s="604">
        <f>CU33-CV33</f>
        <v>111</v>
      </c>
    </row>
    <row r="34" spans="1:103" ht="18" x14ac:dyDescent="0.3">
      <c r="B34" s="606"/>
      <c r="C34" s="607"/>
      <c r="D34" s="608" t="s">
        <v>120</v>
      </c>
      <c r="E34" s="609">
        <f t="shared" ref="E34:AJ34" si="0">E11+E13+E15+E17+E19+E21+E31+E33</f>
        <v>22.5</v>
      </c>
      <c r="F34" s="610">
        <f t="shared" si="0"/>
        <v>37.5</v>
      </c>
      <c r="G34" s="610">
        <f t="shared" si="0"/>
        <v>37.5</v>
      </c>
      <c r="H34" s="610">
        <f t="shared" si="0"/>
        <v>37.5</v>
      </c>
      <c r="I34" s="611">
        <f t="shared" si="0"/>
        <v>45</v>
      </c>
      <c r="J34" s="612">
        <f t="shared" si="0"/>
        <v>30</v>
      </c>
      <c r="K34" s="613">
        <f t="shared" si="0"/>
        <v>30</v>
      </c>
      <c r="L34" s="609">
        <f t="shared" si="0"/>
        <v>30</v>
      </c>
      <c r="M34" s="610">
        <f t="shared" si="0"/>
        <v>30</v>
      </c>
      <c r="N34" s="610">
        <f t="shared" si="0"/>
        <v>37.5</v>
      </c>
      <c r="O34" s="610">
        <f t="shared" si="0"/>
        <v>45</v>
      </c>
      <c r="P34" s="611">
        <f t="shared" si="0"/>
        <v>37.5</v>
      </c>
      <c r="Q34" s="612">
        <f t="shared" si="0"/>
        <v>30</v>
      </c>
      <c r="R34" s="613">
        <f t="shared" si="0"/>
        <v>30</v>
      </c>
      <c r="S34" s="609">
        <f t="shared" si="0"/>
        <v>30</v>
      </c>
      <c r="T34" s="610">
        <f t="shared" si="0"/>
        <v>30</v>
      </c>
      <c r="U34" s="610">
        <f t="shared" si="0"/>
        <v>45</v>
      </c>
      <c r="V34" s="610">
        <f t="shared" si="0"/>
        <v>37.5</v>
      </c>
      <c r="W34" s="611">
        <f t="shared" si="0"/>
        <v>30</v>
      </c>
      <c r="X34" s="612">
        <f t="shared" si="0"/>
        <v>30</v>
      </c>
      <c r="Y34" s="613">
        <f t="shared" si="0"/>
        <v>30</v>
      </c>
      <c r="Z34" s="609">
        <f t="shared" si="0"/>
        <v>37.5</v>
      </c>
      <c r="AA34" s="610">
        <f t="shared" si="0"/>
        <v>37.5</v>
      </c>
      <c r="AB34" s="610">
        <f t="shared" si="0"/>
        <v>45</v>
      </c>
      <c r="AC34" s="610">
        <f t="shared" si="0"/>
        <v>30</v>
      </c>
      <c r="AD34" s="611">
        <f t="shared" si="0"/>
        <v>37.5</v>
      </c>
      <c r="AE34" s="612">
        <f t="shared" si="0"/>
        <v>30</v>
      </c>
      <c r="AF34" s="613">
        <f t="shared" si="0"/>
        <v>30</v>
      </c>
      <c r="AG34" s="609">
        <f t="shared" si="0"/>
        <v>30</v>
      </c>
      <c r="AH34" s="610">
        <f t="shared" si="0"/>
        <v>30</v>
      </c>
      <c r="AI34" s="610">
        <f t="shared" si="0"/>
        <v>37.5</v>
      </c>
      <c r="AJ34" s="610">
        <f t="shared" si="0"/>
        <v>30</v>
      </c>
      <c r="AK34" s="611">
        <f t="shared" ref="AK34:BP34" si="1">AK11+AK13+AK15+AK17+AK19+AK21+AK31+AK33</f>
        <v>37.5</v>
      </c>
      <c r="AL34" s="612">
        <f t="shared" si="1"/>
        <v>30</v>
      </c>
      <c r="AM34" s="613">
        <f t="shared" si="1"/>
        <v>30</v>
      </c>
      <c r="AN34" s="609">
        <f t="shared" si="1"/>
        <v>37.5</v>
      </c>
      <c r="AO34" s="610">
        <f t="shared" si="1"/>
        <v>37.5</v>
      </c>
      <c r="AP34" s="610">
        <f t="shared" si="1"/>
        <v>30</v>
      </c>
      <c r="AQ34" s="610">
        <f t="shared" si="1"/>
        <v>37.5</v>
      </c>
      <c r="AR34" s="611">
        <f t="shared" si="1"/>
        <v>30</v>
      </c>
      <c r="AS34" s="612">
        <f t="shared" si="1"/>
        <v>30</v>
      </c>
      <c r="AT34" s="613">
        <f t="shared" si="1"/>
        <v>30</v>
      </c>
      <c r="AU34" s="614">
        <f t="shared" si="1"/>
        <v>37.5</v>
      </c>
      <c r="AV34" s="609">
        <f t="shared" si="1"/>
        <v>37.5</v>
      </c>
      <c r="AW34" s="610">
        <f t="shared" si="1"/>
        <v>37.5</v>
      </c>
      <c r="AX34" s="610">
        <f t="shared" si="1"/>
        <v>45</v>
      </c>
      <c r="AY34" s="611">
        <f t="shared" si="1"/>
        <v>30</v>
      </c>
      <c r="AZ34" s="612">
        <f t="shared" si="1"/>
        <v>30</v>
      </c>
      <c r="BA34" s="613">
        <f t="shared" si="1"/>
        <v>30</v>
      </c>
      <c r="BB34" s="609">
        <f t="shared" si="1"/>
        <v>37.5</v>
      </c>
      <c r="BC34" s="610">
        <f t="shared" si="1"/>
        <v>37.5</v>
      </c>
      <c r="BD34" s="610">
        <f t="shared" si="1"/>
        <v>45</v>
      </c>
      <c r="BE34" s="610">
        <f t="shared" si="1"/>
        <v>37.5</v>
      </c>
      <c r="BF34" s="611">
        <f t="shared" si="1"/>
        <v>37.5</v>
      </c>
      <c r="BG34" s="612">
        <f t="shared" si="1"/>
        <v>30</v>
      </c>
      <c r="BH34" s="613">
        <f t="shared" si="1"/>
        <v>30</v>
      </c>
      <c r="BI34" s="609">
        <f t="shared" ref="BI34:CJ34" si="2">BI11+BI13+BI19+BI15+BI17+BI33</f>
        <v>30</v>
      </c>
      <c r="BJ34" s="610">
        <f t="shared" si="2"/>
        <v>37.5</v>
      </c>
      <c r="BK34" s="610">
        <f t="shared" si="2"/>
        <v>30</v>
      </c>
      <c r="BL34" s="610">
        <f t="shared" si="2"/>
        <v>37.5</v>
      </c>
      <c r="BM34" s="611">
        <f t="shared" si="2"/>
        <v>30</v>
      </c>
      <c r="BN34" s="612">
        <f t="shared" si="2"/>
        <v>22.5</v>
      </c>
      <c r="BO34" s="613">
        <f t="shared" si="2"/>
        <v>22.5</v>
      </c>
      <c r="BP34" s="609">
        <f t="shared" si="2"/>
        <v>22.5</v>
      </c>
      <c r="BQ34" s="610">
        <f t="shared" si="2"/>
        <v>30</v>
      </c>
      <c r="BR34" s="610">
        <f t="shared" si="2"/>
        <v>30</v>
      </c>
      <c r="BS34" s="610">
        <f t="shared" si="2"/>
        <v>37.5</v>
      </c>
      <c r="BT34" s="611">
        <f t="shared" si="2"/>
        <v>30</v>
      </c>
      <c r="BU34" s="612">
        <f t="shared" si="2"/>
        <v>22.5</v>
      </c>
      <c r="BV34" s="613">
        <f t="shared" si="2"/>
        <v>22.5</v>
      </c>
      <c r="BW34" s="609">
        <f t="shared" si="2"/>
        <v>22.5</v>
      </c>
      <c r="BX34" s="610">
        <f t="shared" si="2"/>
        <v>30</v>
      </c>
      <c r="BY34" s="610">
        <f t="shared" si="2"/>
        <v>30</v>
      </c>
      <c r="BZ34" s="610">
        <f t="shared" si="2"/>
        <v>37.5</v>
      </c>
      <c r="CA34" s="611">
        <f t="shared" si="2"/>
        <v>22.5</v>
      </c>
      <c r="CB34" s="612">
        <f t="shared" si="2"/>
        <v>22.5</v>
      </c>
      <c r="CC34" s="613">
        <f t="shared" si="2"/>
        <v>22.5</v>
      </c>
      <c r="CD34" s="609">
        <f t="shared" si="2"/>
        <v>22.5</v>
      </c>
      <c r="CE34" s="610">
        <f t="shared" si="2"/>
        <v>37.5</v>
      </c>
      <c r="CF34" s="610">
        <f t="shared" si="2"/>
        <v>30</v>
      </c>
      <c r="CG34" s="610">
        <f t="shared" si="2"/>
        <v>37.5</v>
      </c>
      <c r="CH34" s="611">
        <f t="shared" si="2"/>
        <v>30</v>
      </c>
      <c r="CI34" s="612">
        <f t="shared" si="2"/>
        <v>22.5</v>
      </c>
      <c r="CJ34" s="613">
        <f t="shared" si="2"/>
        <v>22.5</v>
      </c>
      <c r="CK34" s="615"/>
      <c r="CL34" s="616"/>
      <c r="CM34" s="617"/>
      <c r="CN34" s="618"/>
      <c r="CO34" s="618"/>
      <c r="CP34" s="619"/>
      <c r="CQ34" s="616"/>
      <c r="CR34" s="616"/>
      <c r="CS34" s="620"/>
      <c r="CT34" s="621"/>
      <c r="CU34" s="393"/>
      <c r="CV34" s="622"/>
      <c r="CW34" s="623"/>
    </row>
    <row r="35" spans="1:103" ht="18" x14ac:dyDescent="0.3">
      <c r="A35" s="624"/>
      <c r="B35" s="408"/>
      <c r="C35" s="179">
        <v>4</v>
      </c>
      <c r="D35" s="179" t="s">
        <v>28</v>
      </c>
      <c r="E35" s="179">
        <f>COUNTIF(E10:E33,"M")</f>
        <v>4</v>
      </c>
      <c r="F35" s="547">
        <f>COUNTIF(F10:F33,"M")</f>
        <v>4</v>
      </c>
      <c r="G35" s="547">
        <f>COUNTIF(G10:G33,"M")</f>
        <v>4</v>
      </c>
      <c r="H35" s="547">
        <f>COUNTIF(H10:H33,"M")</f>
        <v>5</v>
      </c>
      <c r="I35" s="547">
        <f>COUNTIF(I10:I33,"M")</f>
        <v>4</v>
      </c>
      <c r="J35" s="625"/>
      <c r="K35" s="626"/>
      <c r="L35" s="547">
        <f>COUNTIF(L10:L33,"M")</f>
        <v>4</v>
      </c>
      <c r="M35" s="547">
        <f>COUNTIF(M10:M33,"M")</f>
        <v>4</v>
      </c>
      <c r="N35" s="547">
        <f>COUNTIF(N10:N33,"M")</f>
        <v>4</v>
      </c>
      <c r="O35" s="547">
        <f>COUNTIF(O10:O33,"M")</f>
        <v>5</v>
      </c>
      <c r="P35" s="547">
        <f>COUNTIF(P10:P33,"M")</f>
        <v>4</v>
      </c>
      <c r="Q35" s="625"/>
      <c r="R35" s="626"/>
      <c r="S35" s="547">
        <f>COUNTIF(S10:S33,"M")</f>
        <v>4</v>
      </c>
      <c r="T35" s="547">
        <f>COUNTIF(T10:T33,"M")</f>
        <v>4</v>
      </c>
      <c r="U35" s="547">
        <f>COUNTIF(U10:U33,"M")</f>
        <v>4</v>
      </c>
      <c r="V35" s="547">
        <f>COUNTIF(V10:V33,"M")</f>
        <v>4</v>
      </c>
      <c r="W35" s="547">
        <f>COUNTIF(W10:W33,"M")</f>
        <v>4</v>
      </c>
      <c r="X35" s="625"/>
      <c r="Y35" s="626"/>
      <c r="Z35" s="547">
        <f>COUNTIF(Z10:Z33,"M")</f>
        <v>4</v>
      </c>
      <c r="AA35" s="547">
        <f>COUNTIF(AA10:AA33,"M")</f>
        <v>4</v>
      </c>
      <c r="AB35" s="547">
        <f>COUNTIF(AB10:AB33,"M")</f>
        <v>4</v>
      </c>
      <c r="AC35" s="547">
        <f>COUNTIF(AC10:AC33,"M")</f>
        <v>4</v>
      </c>
      <c r="AD35" s="547">
        <f>COUNTIF(AD10:AD33,"M")</f>
        <v>4</v>
      </c>
      <c r="AE35" s="625"/>
      <c r="AF35" s="626"/>
      <c r="AG35" s="547">
        <f>COUNTIF(AG10:AG33,"M")</f>
        <v>4</v>
      </c>
      <c r="AH35" s="547">
        <f>COUNTIF(AH10:AH33,"M")</f>
        <v>4</v>
      </c>
      <c r="AI35" s="547">
        <f>COUNTIF(AI10:AI33,"M")</f>
        <v>4</v>
      </c>
      <c r="AJ35" s="547">
        <f>COUNTIF(AJ10:AJ33,"M")</f>
        <v>5</v>
      </c>
      <c r="AK35" s="547">
        <f>COUNTIF(AK10:AK33,"M")</f>
        <v>4</v>
      </c>
      <c r="AL35" s="625"/>
      <c r="AM35" s="626"/>
      <c r="AN35" s="547">
        <f>COUNTIF(AN10:AN33,"M")</f>
        <v>4</v>
      </c>
      <c r="AO35" s="547">
        <f>COUNTIF(AO10:AO33,"M")</f>
        <v>4</v>
      </c>
      <c r="AP35" s="547">
        <f>COUNTIF(AP10:AP33,"M")</f>
        <v>4</v>
      </c>
      <c r="AQ35" s="547">
        <f>COUNTIF(AQ10:AQ33,"M")</f>
        <v>6</v>
      </c>
      <c r="AR35" s="547">
        <f>COUNTIF(AR10:AR33,"M")</f>
        <v>4</v>
      </c>
      <c r="AS35" s="625"/>
      <c r="AT35" s="626"/>
      <c r="AU35" s="547">
        <f>COUNTIF(AU10:AU33,"M")</f>
        <v>4</v>
      </c>
      <c r="AV35" s="547">
        <f>COUNTIF(AV10:AV33,"M")</f>
        <v>4</v>
      </c>
      <c r="AW35" s="547">
        <f>COUNTIF(AW10:AW33,"M")</f>
        <v>4</v>
      </c>
      <c r="AX35" s="547">
        <f>COUNTIF(AX10:AX33,"M")</f>
        <v>5</v>
      </c>
      <c r="AY35" s="547">
        <f>COUNTIF(AY10:AY33,"M")</f>
        <v>4</v>
      </c>
      <c r="AZ35" s="625"/>
      <c r="BA35" s="626"/>
      <c r="BB35" s="547">
        <f>COUNTIF(BB10:BB33,"M")</f>
        <v>4</v>
      </c>
      <c r="BC35" s="547">
        <f>COUNTIF(BC10:BC33,"M")</f>
        <v>4</v>
      </c>
      <c r="BD35" s="547">
        <f>COUNTIF(BD10:BD33,"M")</f>
        <v>4</v>
      </c>
      <c r="BE35" s="547">
        <f>COUNTIF(BE10:BE33,"M")</f>
        <v>4</v>
      </c>
      <c r="BF35" s="547">
        <f>COUNTIF(BF10:BF33,"M")</f>
        <v>4</v>
      </c>
      <c r="BG35" s="625"/>
      <c r="BH35" s="626"/>
      <c r="BI35" s="547">
        <f>COUNTIF(BI10:BI33,"M")</f>
        <v>4</v>
      </c>
      <c r="BJ35" s="547">
        <f>COUNTIF(BJ10:BJ33,"M")</f>
        <v>4</v>
      </c>
      <c r="BK35" s="547">
        <f>COUNTIF(BK10:BK33,"M")</f>
        <v>4</v>
      </c>
      <c r="BL35" s="547">
        <f>COUNTIF(BL10:BL33,"M")</f>
        <v>4</v>
      </c>
      <c r="BM35" s="547">
        <f>COUNTIF(BM10:BM33,"M")</f>
        <v>4</v>
      </c>
      <c r="BN35" s="625"/>
      <c r="BO35" s="626"/>
      <c r="BP35" s="547">
        <f>COUNTIF(BP10:BP33,"M")</f>
        <v>4</v>
      </c>
      <c r="BQ35" s="547">
        <f>COUNTIF(BQ10:BQ33,"M")</f>
        <v>4</v>
      </c>
      <c r="BR35" s="547">
        <f>COUNTIF(BR10:BR33,"M")</f>
        <v>4</v>
      </c>
      <c r="BS35" s="547">
        <f>COUNTIF(BS10:BS33,"M")</f>
        <v>5</v>
      </c>
      <c r="BT35" s="547">
        <f>COUNTIF(BT10:BT33,"M")</f>
        <v>4</v>
      </c>
      <c r="BU35" s="625"/>
      <c r="BV35" s="626"/>
      <c r="BW35" s="547">
        <f>COUNTIF(BW10:BW33,"M")</f>
        <v>5</v>
      </c>
      <c r="BX35" s="547">
        <f>COUNTIF(BX10:BX33,"M")</f>
        <v>5</v>
      </c>
      <c r="BY35" s="547">
        <f>COUNTIF(BY10:BY33,"M")</f>
        <v>4</v>
      </c>
      <c r="BZ35" s="547">
        <f>COUNTIF(BZ10:BZ33,"M")</f>
        <v>6</v>
      </c>
      <c r="CA35" s="547">
        <f>COUNTIF(CA10:CA33,"M")</f>
        <v>4</v>
      </c>
      <c r="CB35" s="625"/>
      <c r="CC35" s="626"/>
      <c r="CD35" s="547">
        <f>COUNTIF(CD10:CD33,"M")</f>
        <v>5</v>
      </c>
      <c r="CE35" s="547">
        <f>COUNTIF(CE10:CE33,"M")</f>
        <v>5</v>
      </c>
      <c r="CF35" s="547">
        <f>COUNTIF(CF10:CF33,"M")</f>
        <v>4</v>
      </c>
      <c r="CG35" s="547">
        <f>COUNTIF(CG10:CG33,"M")</f>
        <v>5</v>
      </c>
      <c r="CH35" s="181">
        <f>COUNTIF(CH10:CH33,"M")</f>
        <v>4</v>
      </c>
      <c r="CI35" s="625"/>
      <c r="CJ35" s="626"/>
      <c r="CK35" s="627"/>
      <c r="CL35" s="190"/>
      <c r="CM35" s="212"/>
      <c r="CN35" s="90"/>
      <c r="CO35" s="90"/>
      <c r="CP35" s="806" t="s">
        <v>97</v>
      </c>
      <c r="CQ35" s="190"/>
      <c r="CR35" s="190"/>
      <c r="CS35" s="120"/>
      <c r="CT35" s="127"/>
      <c r="CU35" s="393"/>
      <c r="CV35" s="628"/>
      <c r="CW35" s="623"/>
      <c r="CX35" s="624"/>
    </row>
    <row r="36" spans="1:103" ht="18" hidden="1" x14ac:dyDescent="0.3">
      <c r="A36" s="127"/>
      <c r="B36" s="537"/>
      <c r="C36" s="302"/>
      <c r="D36" s="312"/>
      <c r="E36" s="312"/>
      <c r="F36" s="320"/>
      <c r="G36" s="320"/>
      <c r="H36" s="320"/>
      <c r="I36" s="313"/>
      <c r="J36" s="629"/>
      <c r="K36" s="630"/>
      <c r="L36" s="312"/>
      <c r="M36" s="320"/>
      <c r="N36" s="320"/>
      <c r="O36" s="320"/>
      <c r="P36" s="313"/>
      <c r="Q36" s="629"/>
      <c r="R36" s="630"/>
      <c r="S36" s="312"/>
      <c r="T36" s="320"/>
      <c r="U36" s="320"/>
      <c r="V36" s="320"/>
      <c r="W36" s="313"/>
      <c r="X36" s="629"/>
      <c r="Y36" s="630"/>
      <c r="Z36" s="312"/>
      <c r="AA36" s="320"/>
      <c r="AB36" s="320"/>
      <c r="AC36" s="320"/>
      <c r="AD36" s="313"/>
      <c r="AE36" s="629"/>
      <c r="AF36" s="630"/>
      <c r="AG36" s="312"/>
      <c r="AH36" s="320"/>
      <c r="AI36" s="320"/>
      <c r="AJ36" s="320"/>
      <c r="AK36" s="313"/>
      <c r="AL36" s="629"/>
      <c r="AM36" s="630"/>
      <c r="AN36" s="312"/>
      <c r="AO36" s="320"/>
      <c r="AP36" s="320"/>
      <c r="AQ36" s="320"/>
      <c r="AR36" s="313"/>
      <c r="AS36" s="629"/>
      <c r="AT36" s="630"/>
      <c r="AU36" s="312"/>
      <c r="AV36" s="320"/>
      <c r="AW36" s="320"/>
      <c r="AX36" s="320"/>
      <c r="AY36" s="313"/>
      <c r="AZ36" s="629"/>
      <c r="BA36" s="630"/>
      <c r="BB36" s="312"/>
      <c r="BC36" s="320"/>
      <c r="BD36" s="320"/>
      <c r="BE36" s="320"/>
      <c r="BF36" s="313"/>
      <c r="BG36" s="629"/>
      <c r="BH36" s="630"/>
      <c r="BI36" s="312"/>
      <c r="BJ36" s="320"/>
      <c r="BK36" s="320"/>
      <c r="BL36" s="320"/>
      <c r="BM36" s="313"/>
      <c r="BN36" s="625"/>
      <c r="BO36" s="626"/>
      <c r="BP36" s="312"/>
      <c r="BQ36" s="320"/>
      <c r="BR36" s="320"/>
      <c r="BS36" s="320"/>
      <c r="BT36" s="313"/>
      <c r="BU36" s="625"/>
      <c r="BV36" s="626"/>
      <c r="BW36" s="312"/>
      <c r="BX36" s="320"/>
      <c r="BY36" s="320"/>
      <c r="BZ36" s="320"/>
      <c r="CA36" s="313"/>
      <c r="CB36" s="625"/>
      <c r="CC36" s="626"/>
      <c r="CD36" s="312"/>
      <c r="CE36" s="320"/>
      <c r="CF36" s="320"/>
      <c r="CG36" s="320"/>
      <c r="CH36" s="313"/>
      <c r="CI36" s="625"/>
      <c r="CJ36" s="626"/>
      <c r="CK36" s="537"/>
      <c r="CL36" s="631"/>
      <c r="CM36" s="526"/>
      <c r="CN36" s="632"/>
      <c r="CO36" s="632"/>
      <c r="CP36" s="805" t="s">
        <v>128</v>
      </c>
      <c r="CS36" s="634"/>
      <c r="CT36"/>
      <c r="CU36" s="537"/>
      <c r="CV36" s="635"/>
    </row>
    <row r="37" spans="1:103" ht="18" x14ac:dyDescent="0.3">
      <c r="A37" s="634"/>
      <c r="B37" s="634"/>
      <c r="C37" s="334">
        <v>2</v>
      </c>
      <c r="D37" s="217" t="s">
        <v>40</v>
      </c>
      <c r="E37" s="503">
        <f>COUNTIF(E10:E33,"S")</f>
        <v>2</v>
      </c>
      <c r="F37" s="636">
        <f>COUNTIF(F10:F33,"S")</f>
        <v>2</v>
      </c>
      <c r="G37" s="636">
        <f>COUNTIF(G10:G33,"S")</f>
        <v>2</v>
      </c>
      <c r="H37" s="636">
        <f>COUNTIF(H10:H33,"S")</f>
        <v>2</v>
      </c>
      <c r="I37" s="575">
        <f>COUNTIF(I10:I33,"S")</f>
        <v>2</v>
      </c>
      <c r="J37" s="637"/>
      <c r="K37" s="638"/>
      <c r="L37" s="503">
        <f>COUNTIF(L10:L33,"S")</f>
        <v>2</v>
      </c>
      <c r="M37" s="636">
        <f>COUNTIF(M10:M33,"S")</f>
        <v>2</v>
      </c>
      <c r="N37" s="636">
        <f>COUNTIF(N10:N33,"S")</f>
        <v>2</v>
      </c>
      <c r="O37" s="636">
        <f>COUNTIF(O10:O33,"S")</f>
        <v>2</v>
      </c>
      <c r="P37" s="575">
        <f>COUNTIF(P10:P33,"S")</f>
        <v>2</v>
      </c>
      <c r="Q37" s="637"/>
      <c r="R37" s="638"/>
      <c r="S37" s="503">
        <f>COUNTIF(S10:S33,"S")</f>
        <v>2</v>
      </c>
      <c r="T37" s="636">
        <f>COUNTIF(T10:T33,"S")</f>
        <v>2</v>
      </c>
      <c r="U37" s="636">
        <f>COUNTIF(U10:U33,"S")</f>
        <v>2</v>
      </c>
      <c r="V37" s="636">
        <f>COUNTIF(V10:V33,"S")</f>
        <v>2</v>
      </c>
      <c r="W37" s="575">
        <f>COUNTIF(W10:W33,"S")</f>
        <v>2</v>
      </c>
      <c r="X37" s="637"/>
      <c r="Y37" s="638"/>
      <c r="Z37" s="503">
        <f>COUNTIF(Z10:Z33,"S")</f>
        <v>2</v>
      </c>
      <c r="AA37" s="636">
        <f>COUNTIF(AA10:AA33,"S")</f>
        <v>2</v>
      </c>
      <c r="AB37" s="636">
        <f>COUNTIF(AB10:AB33,"S")</f>
        <v>3</v>
      </c>
      <c r="AC37" s="636">
        <f>COUNTIF(AC10:AC33,"S")</f>
        <v>2</v>
      </c>
      <c r="AD37" s="575">
        <f>COUNTIF(AD10:AD33,"S")</f>
        <v>3</v>
      </c>
      <c r="AE37" s="637"/>
      <c r="AF37" s="638"/>
      <c r="AG37" s="503">
        <f>COUNTIF(AG10:AG33,"S")</f>
        <v>2</v>
      </c>
      <c r="AH37" s="636">
        <f>COUNTIF(AH10:AH33,"S")</f>
        <v>2</v>
      </c>
      <c r="AI37" s="636">
        <f>COUNTIF(AI10:AI33,"S")</f>
        <v>2</v>
      </c>
      <c r="AJ37" s="636">
        <f>COUNTIF(AJ10:AJ33,"S")</f>
        <v>2</v>
      </c>
      <c r="AK37" s="575">
        <f>COUNTIF(AK10:AK33,"S")</f>
        <v>3</v>
      </c>
      <c r="AL37" s="637"/>
      <c r="AM37" s="638"/>
      <c r="AN37" s="503">
        <f>COUNTIF(AN10:AN33,"S")</f>
        <v>2</v>
      </c>
      <c r="AO37" s="636">
        <f>COUNTIF(AO10:AO33,"S")</f>
        <v>2</v>
      </c>
      <c r="AP37" s="636">
        <f>COUNTIF(AP10:AP33,"S")</f>
        <v>2</v>
      </c>
      <c r="AQ37" s="636">
        <f>COUNTIF(AQ10:AQ33,"S")</f>
        <v>2</v>
      </c>
      <c r="AR37" s="575">
        <f>COUNTIF(AR10:AR33,"S")</f>
        <v>2</v>
      </c>
      <c r="AS37" s="637"/>
      <c r="AT37" s="638"/>
      <c r="AU37" s="503">
        <f>COUNTIF(AU10:AU33,"S")</f>
        <v>2</v>
      </c>
      <c r="AV37" s="636">
        <f>COUNTIF(AV10:AV33,"S")</f>
        <v>2</v>
      </c>
      <c r="AW37" s="636">
        <f>COUNTIF(AW10:AW33,"S")</f>
        <v>2</v>
      </c>
      <c r="AX37" s="636">
        <f>COUNTIF(AX10:AX33,"S")</f>
        <v>2</v>
      </c>
      <c r="AY37" s="575">
        <f>COUNTIF(AY10:AY33,"S")</f>
        <v>2</v>
      </c>
      <c r="AZ37" s="637"/>
      <c r="BA37" s="638"/>
      <c r="BB37" s="503">
        <f>COUNTIF(BB10:BB33,"S")</f>
        <v>2</v>
      </c>
      <c r="BC37" s="636">
        <f>COUNTIF(BC10:BC33,"S")</f>
        <v>2</v>
      </c>
      <c r="BD37" s="636">
        <f>COUNTIF(BD10:BD33,"S")</f>
        <v>3</v>
      </c>
      <c r="BE37" s="636">
        <f>COUNTIF(BE10:BE33,"S")</f>
        <v>2</v>
      </c>
      <c r="BF37" s="575">
        <f>COUNTIF(BF10:BF33,"S")</f>
        <v>3</v>
      </c>
      <c r="BG37" s="637"/>
      <c r="BH37" s="638"/>
      <c r="BI37" s="334">
        <f t="shared" ref="BI37:CJ37" si="3">COUNTIF(BI10:BI33,"S")</f>
        <v>2</v>
      </c>
      <c r="BJ37" s="335">
        <f t="shared" si="3"/>
        <v>2</v>
      </c>
      <c r="BK37" s="335">
        <f t="shared" si="3"/>
        <v>3</v>
      </c>
      <c r="BL37" s="335">
        <f t="shared" si="3"/>
        <v>2</v>
      </c>
      <c r="BM37" s="247">
        <f t="shared" si="3"/>
        <v>3</v>
      </c>
      <c r="BN37" s="639">
        <f t="shared" si="3"/>
        <v>0</v>
      </c>
      <c r="BO37" s="640">
        <f t="shared" si="3"/>
        <v>0</v>
      </c>
      <c r="BP37" s="334">
        <f t="shared" si="3"/>
        <v>2</v>
      </c>
      <c r="BQ37" s="335">
        <f t="shared" si="3"/>
        <v>2</v>
      </c>
      <c r="BR37" s="335">
        <f t="shared" si="3"/>
        <v>3</v>
      </c>
      <c r="BS37" s="335">
        <f t="shared" si="3"/>
        <v>2</v>
      </c>
      <c r="BT37" s="247">
        <f t="shared" si="3"/>
        <v>3</v>
      </c>
      <c r="BU37" s="639">
        <f t="shared" si="3"/>
        <v>0</v>
      </c>
      <c r="BV37" s="640">
        <f t="shared" si="3"/>
        <v>0</v>
      </c>
      <c r="BW37" s="334">
        <f t="shared" si="3"/>
        <v>2</v>
      </c>
      <c r="BX37" s="335">
        <f t="shared" si="3"/>
        <v>2</v>
      </c>
      <c r="BY37" s="335">
        <f t="shared" si="3"/>
        <v>3</v>
      </c>
      <c r="BZ37" s="335">
        <f t="shared" si="3"/>
        <v>2</v>
      </c>
      <c r="CA37" s="247">
        <f t="shared" si="3"/>
        <v>2</v>
      </c>
      <c r="CB37" s="639">
        <f t="shared" si="3"/>
        <v>0</v>
      </c>
      <c r="CC37" s="640">
        <f t="shared" si="3"/>
        <v>0</v>
      </c>
      <c r="CD37" s="334">
        <f t="shared" si="3"/>
        <v>2</v>
      </c>
      <c r="CE37" s="335">
        <f t="shared" si="3"/>
        <v>2</v>
      </c>
      <c r="CF37" s="335">
        <f t="shared" si="3"/>
        <v>2</v>
      </c>
      <c r="CG37" s="335">
        <f t="shared" si="3"/>
        <v>2</v>
      </c>
      <c r="CH37" s="247">
        <f t="shared" si="3"/>
        <v>2</v>
      </c>
      <c r="CI37" s="639">
        <f t="shared" si="3"/>
        <v>0</v>
      </c>
      <c r="CJ37" s="640">
        <f t="shared" si="3"/>
        <v>0</v>
      </c>
      <c r="CK37" s="641"/>
      <c r="CL37"/>
      <c r="CM37"/>
      <c r="CN37"/>
      <c r="CO37"/>
      <c r="CP37" s="805" t="s">
        <v>129</v>
      </c>
      <c r="CQ37" s="634"/>
      <c r="CR37" s="634"/>
      <c r="CS37"/>
      <c r="CT37"/>
      <c r="CU37" s="634"/>
      <c r="CV37" s="634"/>
      <c r="CW37" s="634"/>
      <c r="CX37" s="634"/>
      <c r="CY37" s="634"/>
    </row>
    <row r="38" spans="1:103" s="642" customFormat="1" ht="18" x14ac:dyDescent="0.3">
      <c r="D38" s="643" t="s">
        <v>67</v>
      </c>
      <c r="E38" s="644">
        <f>COUNTIF(E10:E33,"X")</f>
        <v>1</v>
      </c>
      <c r="F38" s="645">
        <f>COUNTIF(F10:F33,"X")</f>
        <v>2</v>
      </c>
      <c r="G38" s="645">
        <f>COUNTIF(G10:G33,"X")</f>
        <v>2</v>
      </c>
      <c r="H38" s="645">
        <f>COUNTIF(H10:H33,"X")</f>
        <v>2</v>
      </c>
      <c r="I38" s="646">
        <f>COUNTIF(I10:I33,"X")</f>
        <v>1</v>
      </c>
      <c r="J38" s="647"/>
      <c r="K38" s="648"/>
      <c r="L38" s="644">
        <f>COUNTIF(L10:L33,"X")</f>
        <v>1</v>
      </c>
      <c r="M38" s="645">
        <f>COUNTIF(M10:M33,"X")</f>
        <v>2</v>
      </c>
      <c r="N38" s="645">
        <f>COUNTIF(N10:N33,"X")</f>
        <v>2</v>
      </c>
      <c r="O38" s="645">
        <f>COUNTIF(O10:O33,"X")</f>
        <v>2</v>
      </c>
      <c r="P38" s="646">
        <f>COUNTIF(P10:P33,"X")</f>
        <v>1</v>
      </c>
      <c r="Q38" s="647"/>
      <c r="R38" s="648"/>
      <c r="S38" s="644">
        <f>COUNTIF(S10:S33,"X")</f>
        <v>1</v>
      </c>
      <c r="T38" s="645">
        <f>COUNTIF(T10:T33,"X")</f>
        <v>2</v>
      </c>
      <c r="U38" s="645">
        <f>COUNTIF(U10:U33,"X")</f>
        <v>2</v>
      </c>
      <c r="V38" s="645">
        <f>COUNTIF(V10:V33,"X")</f>
        <v>2</v>
      </c>
      <c r="W38" s="646">
        <f>COUNTIF(W10:W33,"X")</f>
        <v>1</v>
      </c>
      <c r="X38" s="647"/>
      <c r="Y38" s="648"/>
      <c r="Z38" s="644">
        <f>COUNTIF(Z10:Z33,"X")</f>
        <v>0</v>
      </c>
      <c r="AA38" s="645">
        <f>COUNTIF(AA10:AA33,"X")</f>
        <v>1</v>
      </c>
      <c r="AB38" s="645">
        <f>COUNTIF(AB10:AB33,"X")</f>
        <v>2</v>
      </c>
      <c r="AC38" s="645">
        <f>COUNTIF(AC10:AC33,"X")</f>
        <v>2</v>
      </c>
      <c r="AD38" s="646">
        <f>COUNTIF(AD10:AD33,"X")</f>
        <v>1</v>
      </c>
      <c r="AE38" s="647"/>
      <c r="AF38" s="648"/>
      <c r="AG38" s="644">
        <f>COUNTIF(AG10:AG33,"X")</f>
        <v>0</v>
      </c>
      <c r="AH38" s="645">
        <f>COUNTIF(AH10:AH33,"X")</f>
        <v>1</v>
      </c>
      <c r="AI38" s="645">
        <f>COUNTIF(AI10:AI33,"X")</f>
        <v>1</v>
      </c>
      <c r="AJ38" s="645">
        <f>COUNTIF(AJ10:AJ33,"X")</f>
        <v>1</v>
      </c>
      <c r="AK38" s="646">
        <f>COUNTIF(AK10:AK33,"X")</f>
        <v>1</v>
      </c>
      <c r="AL38" s="647"/>
      <c r="AM38" s="648"/>
      <c r="AN38" s="644">
        <f>COUNTIF(AN10:AN33,"X")</f>
        <v>0</v>
      </c>
      <c r="AO38" s="645">
        <f>COUNTIF(AO10:AO33,"X")</f>
        <v>1</v>
      </c>
      <c r="AP38" s="645">
        <f>COUNTIF(AP10:AP33,"X")</f>
        <v>1</v>
      </c>
      <c r="AQ38" s="645">
        <f>COUNTIF(AQ10:AQ33,"X")</f>
        <v>1</v>
      </c>
      <c r="AR38" s="646">
        <f>COUNTIF(AR10:AR33,"X")</f>
        <v>1</v>
      </c>
      <c r="AS38" s="647"/>
      <c r="AT38" s="648"/>
      <c r="AU38" s="644">
        <f>COUNTIF(AU10:AU33,"X")</f>
        <v>1</v>
      </c>
      <c r="AV38" s="645">
        <f>COUNTIF(AV10:AV33,"X")</f>
        <v>2</v>
      </c>
      <c r="AW38" s="645">
        <f>COUNTIF(AW10:AW33,"X")</f>
        <v>2</v>
      </c>
      <c r="AX38" s="645">
        <f>COUNTIF(AX10:AX33,"X")</f>
        <v>2</v>
      </c>
      <c r="AY38" s="646">
        <f>COUNTIF(AY10:AY33,"X")</f>
        <v>1</v>
      </c>
      <c r="AZ38" s="647"/>
      <c r="BA38" s="648"/>
      <c r="BB38" s="644">
        <f>COUNTIF(BB10:BB33,"X")</f>
        <v>1</v>
      </c>
      <c r="BC38" s="645">
        <f>COUNTIF(BC10:BC33,"X")</f>
        <v>2</v>
      </c>
      <c r="BD38" s="645">
        <f>COUNTIF(BD10:BD33,"X")</f>
        <v>2</v>
      </c>
      <c r="BE38" s="645">
        <f>COUNTIF(BE10:BE33,"X")</f>
        <v>2</v>
      </c>
      <c r="BF38" s="646">
        <f>COUNTIF(BF10:BF33,"X")</f>
        <v>1</v>
      </c>
      <c r="BG38" s="649"/>
      <c r="BH38" s="650"/>
      <c r="BI38" s="644">
        <f>COUNTIF(BI10:BI33,"X")</f>
        <v>1</v>
      </c>
      <c r="BJ38" s="645">
        <f>COUNTIF(BJ10:BJ33,"X")</f>
        <v>2</v>
      </c>
      <c r="BK38" s="645">
        <f>COUNTIF(BK10:BK33,"X")</f>
        <v>2</v>
      </c>
      <c r="BL38" s="645">
        <f>COUNTIF(BL10:BL33,"X")</f>
        <v>1</v>
      </c>
      <c r="BM38" s="646">
        <f>COUNTIF(BM10:BM33,"X")</f>
        <v>0</v>
      </c>
      <c r="BN38" s="649"/>
      <c r="BO38" s="650"/>
      <c r="BP38" s="644">
        <f>COUNTIF(BP10:BP33,"X")</f>
        <v>1</v>
      </c>
      <c r="BQ38" s="645">
        <f>COUNTIF(BQ10:BQ33,"X")</f>
        <v>1</v>
      </c>
      <c r="BR38" s="645">
        <f>COUNTIF(BR10:BR33,"X")</f>
        <v>1</v>
      </c>
      <c r="BS38" s="645">
        <f>COUNTIF(BS10:BS33,"X")</f>
        <v>1</v>
      </c>
      <c r="BT38" s="646">
        <f>COUNTIF(BT10:BT33,"X")</f>
        <v>0</v>
      </c>
      <c r="BU38" s="649"/>
      <c r="BV38" s="650"/>
      <c r="BW38" s="644">
        <f>COUNTIF(BW10:BW33,"X")</f>
        <v>1</v>
      </c>
      <c r="BX38" s="645">
        <f>COUNTIF(BX10:BX33,"X")</f>
        <v>1</v>
      </c>
      <c r="BY38" s="645">
        <f>COUNTIF(BY10:BY33,"X")</f>
        <v>1</v>
      </c>
      <c r="BZ38" s="645">
        <f>COUNTIF(BZ10:BZ33,"X")</f>
        <v>1</v>
      </c>
      <c r="CA38" s="646">
        <f>COUNTIF(CA10:CA33,"X")</f>
        <v>0</v>
      </c>
      <c r="CB38" s="649"/>
      <c r="CC38" s="650"/>
      <c r="CD38" s="644">
        <f>COUNTIF(CD10:CD33,"X")</f>
        <v>1</v>
      </c>
      <c r="CE38" s="645">
        <f>COUNTIF(CE10:CE33,"X")</f>
        <v>2</v>
      </c>
      <c r="CF38" s="645">
        <f>COUNTIF(CF10:CF33,"X")</f>
        <v>2</v>
      </c>
      <c r="CG38" s="645">
        <f>COUNTIF(CG10:CG33,"X")</f>
        <v>2</v>
      </c>
      <c r="CH38" s="646">
        <f>COUNTIF(CH10:CH33,"X")</f>
        <v>1</v>
      </c>
      <c r="CI38" s="649"/>
      <c r="CJ38" s="650"/>
      <c r="CK38" s="651"/>
      <c r="CS38" s="634"/>
    </row>
    <row r="39" spans="1:103" s="652" customFormat="1" ht="18" x14ac:dyDescent="0.3">
      <c r="C39" s="653"/>
      <c r="D39" s="653"/>
      <c r="E39" s="653"/>
      <c r="F39" s="654"/>
      <c r="G39" s="654"/>
      <c r="H39" s="654"/>
      <c r="I39" s="655"/>
      <c r="J39" s="656"/>
      <c r="K39" s="657"/>
      <c r="L39" s="653"/>
      <c r="M39" s="654"/>
      <c r="N39" s="654"/>
      <c r="O39" s="654"/>
      <c r="P39" s="655"/>
      <c r="Q39" s="656"/>
      <c r="R39" s="657"/>
      <c r="S39" s="653"/>
      <c r="T39" s="654"/>
      <c r="U39" s="654"/>
      <c r="V39" s="654"/>
      <c r="W39" s="655"/>
      <c r="X39" s="656"/>
      <c r="Y39" s="657"/>
      <c r="Z39" s="653"/>
      <c r="AA39" s="654"/>
      <c r="AB39" s="654"/>
      <c r="AC39" s="654"/>
      <c r="AD39" s="655"/>
      <c r="AE39" s="656"/>
      <c r="AF39" s="657"/>
      <c r="AG39" s="653"/>
      <c r="AH39" s="654"/>
      <c r="AI39" s="654"/>
      <c r="AJ39" s="654"/>
      <c r="AK39" s="655"/>
      <c r="AL39" s="656"/>
      <c r="AM39" s="657"/>
      <c r="AN39" s="653"/>
      <c r="AO39" s="654"/>
      <c r="AP39" s="654"/>
      <c r="AQ39" s="654"/>
      <c r="AR39" s="655"/>
      <c r="AS39" s="656"/>
      <c r="AT39" s="657"/>
      <c r="AU39" s="653"/>
      <c r="AV39" s="654"/>
      <c r="AW39" s="654"/>
      <c r="AX39" s="654"/>
      <c r="AY39" s="655"/>
      <c r="AZ39" s="656"/>
      <c r="BA39" s="657"/>
      <c r="BB39" s="653"/>
      <c r="BC39" s="654"/>
      <c r="BD39" s="654"/>
      <c r="BE39" s="654"/>
      <c r="BF39" s="554"/>
      <c r="BG39" s="656"/>
      <c r="BH39" s="657"/>
      <c r="BI39" s="658"/>
      <c r="BJ39" s="654"/>
      <c r="BK39" s="654"/>
      <c r="BL39" s="654"/>
      <c r="BM39" s="554"/>
      <c r="BN39" s="656"/>
      <c r="BO39" s="657"/>
      <c r="BP39" s="658"/>
      <c r="BQ39" s="654"/>
      <c r="BR39" s="654"/>
      <c r="BS39" s="654"/>
      <c r="BT39" s="554"/>
      <c r="BU39" s="656"/>
      <c r="BV39" s="657"/>
      <c r="BW39" s="658"/>
      <c r="BX39" s="654"/>
      <c r="BY39" s="654"/>
      <c r="BZ39" s="654"/>
      <c r="CA39" s="554"/>
      <c r="CB39" s="656"/>
      <c r="CC39" s="657"/>
      <c r="CD39" s="658"/>
      <c r="CE39" s="654"/>
      <c r="CF39" s="654"/>
      <c r="CG39" s="654"/>
      <c r="CH39" s="554"/>
      <c r="CI39" s="659"/>
      <c r="CJ39" s="660"/>
      <c r="CK39" s="661"/>
      <c r="CL39" s="631"/>
      <c r="CM39" s="526"/>
      <c r="CN39" s="632"/>
      <c r="CO39" s="632"/>
      <c r="CP39" s="633"/>
      <c r="CS39" s="634"/>
    </row>
    <row r="40" spans="1:103" s="631" customFormat="1" ht="18" x14ac:dyDescent="0.3">
      <c r="C40" s="284">
        <v>4</v>
      </c>
      <c r="D40" s="194" t="s">
        <v>48</v>
      </c>
      <c r="E40" s="194"/>
      <c r="F40" s="424"/>
      <c r="G40" s="424"/>
      <c r="H40" s="424"/>
      <c r="I40" s="662"/>
      <c r="J40" s="663">
        <f>COUNTIF(J10:J33,"Mw")</f>
        <v>4</v>
      </c>
      <c r="K40" s="664">
        <f>COUNTIF(K10:K33,"Mw")</f>
        <v>4</v>
      </c>
      <c r="L40" s="194"/>
      <c r="M40" s="424"/>
      <c r="N40" s="424"/>
      <c r="O40" s="424"/>
      <c r="P40" s="662"/>
      <c r="Q40" s="663">
        <f>COUNTIF(Q10:Q33,"Mw")</f>
        <v>4</v>
      </c>
      <c r="R40" s="664">
        <f>COUNTIF(R10:R33,"Mw")</f>
        <v>4</v>
      </c>
      <c r="S40" s="194"/>
      <c r="T40" s="424"/>
      <c r="U40" s="424"/>
      <c r="V40" s="424"/>
      <c r="W40" s="662"/>
      <c r="X40" s="663">
        <f>COUNTIF(X10:X33,"Mw")</f>
        <v>4</v>
      </c>
      <c r="Y40" s="664">
        <f>COUNTIF(Y10:Y33,"Mw")</f>
        <v>4</v>
      </c>
      <c r="Z40" s="194"/>
      <c r="AA40" s="424"/>
      <c r="AB40" s="424"/>
      <c r="AC40" s="424"/>
      <c r="AD40" s="662"/>
      <c r="AE40" s="663">
        <f>COUNTIF(AE10:AE33,"Mw")</f>
        <v>4</v>
      </c>
      <c r="AF40" s="664">
        <f>COUNTIF(AF10:AF33,"Mw")</f>
        <v>4</v>
      </c>
      <c r="AG40" s="194"/>
      <c r="AH40" s="424"/>
      <c r="AI40" s="424"/>
      <c r="AJ40" s="424"/>
      <c r="AK40" s="662"/>
      <c r="AL40" s="663">
        <f>COUNTIF(AL10:AL33,"Mw")</f>
        <v>4</v>
      </c>
      <c r="AM40" s="664">
        <f>COUNTIF(AM10:AM33,"Mw")</f>
        <v>4</v>
      </c>
      <c r="AN40" s="194"/>
      <c r="AO40" s="424"/>
      <c r="AP40" s="424"/>
      <c r="AQ40" s="424"/>
      <c r="AR40" s="662"/>
      <c r="AS40" s="663">
        <f>COUNTIF(AS10:AS33,"Mw")</f>
        <v>4</v>
      </c>
      <c r="AT40" s="664">
        <f>COUNTIF(AT10:AT33,"Mw")</f>
        <v>4</v>
      </c>
      <c r="AU40" s="194"/>
      <c r="AV40" s="424"/>
      <c r="AW40" s="424"/>
      <c r="AX40" s="424"/>
      <c r="AY40" s="662"/>
      <c r="AZ40" s="663">
        <f>COUNTIF(AZ10:AZ33,"Mw")</f>
        <v>4</v>
      </c>
      <c r="BA40" s="664">
        <f>COUNTIF(BA10:BA33,"Mw")</f>
        <v>4</v>
      </c>
      <c r="BB40" s="194"/>
      <c r="BC40" s="424"/>
      <c r="BD40" s="424"/>
      <c r="BE40" s="424"/>
      <c r="BF40" s="665"/>
      <c r="BG40" s="663">
        <f>COUNTIF(BG10:BG33,"Mw")</f>
        <v>4</v>
      </c>
      <c r="BH40" s="664">
        <f>COUNTIF(BH10:BH33,"Mw")</f>
        <v>4</v>
      </c>
      <c r="BI40" s="666"/>
      <c r="BJ40" s="424"/>
      <c r="BK40" s="424"/>
      <c r="BL40" s="424"/>
      <c r="BM40" s="665"/>
      <c r="BN40" s="663">
        <f>COUNTIF(BN10:BN33,"Mw")</f>
        <v>4</v>
      </c>
      <c r="BO40" s="664">
        <f>COUNTIF(BO10:BO33,"Mw")</f>
        <v>4</v>
      </c>
      <c r="BP40" s="666"/>
      <c r="BQ40" s="424"/>
      <c r="BR40" s="424"/>
      <c r="BS40" s="424"/>
      <c r="BT40" s="665"/>
      <c r="BU40" s="663">
        <f>COUNTIF(BU10:BU33,"Mw")</f>
        <v>4</v>
      </c>
      <c r="BV40" s="664">
        <f>COUNTIF(BV10:BV33,"Mw")</f>
        <v>4</v>
      </c>
      <c r="BW40" s="666"/>
      <c r="BX40" s="424"/>
      <c r="BY40" s="424"/>
      <c r="BZ40" s="424"/>
      <c r="CA40" s="665"/>
      <c r="CB40" s="663">
        <f>COUNTIF(CB10:CB33,"Mw")</f>
        <v>4</v>
      </c>
      <c r="CC40" s="664">
        <f>COUNTIF(CC10:CC33,"Mw")</f>
        <v>4</v>
      </c>
      <c r="CD40" s="666"/>
      <c r="CE40" s="424"/>
      <c r="CF40" s="424"/>
      <c r="CG40" s="424"/>
      <c r="CH40" s="665"/>
      <c r="CI40" s="667">
        <f>COUNTIF(CI10:CI33,"Mw")</f>
        <v>4</v>
      </c>
      <c r="CJ40" s="668">
        <f>COUNTIF(CJ10:CJ33,"Mw")</f>
        <v>4</v>
      </c>
      <c r="CK40" s="525"/>
      <c r="CM40" s="526"/>
      <c r="CN40" s="632"/>
      <c r="CO40" s="632"/>
      <c r="CP40" s="633"/>
      <c r="CS40" s="634"/>
      <c r="CT40" s="652"/>
    </row>
    <row r="41" spans="1:103" s="634" customFormat="1" ht="18" x14ac:dyDescent="0.3">
      <c r="C41" s="669">
        <v>2</v>
      </c>
      <c r="D41" s="334" t="s">
        <v>50</v>
      </c>
      <c r="E41" s="334"/>
      <c r="F41" s="335"/>
      <c r="G41" s="335"/>
      <c r="H41" s="335"/>
      <c r="I41" s="247"/>
      <c r="J41" s="639">
        <f>COUNTIF(J10:J33,"Sw")</f>
        <v>2</v>
      </c>
      <c r="K41" s="670">
        <f>COUNTIF(K10:K33,"Sw")</f>
        <v>2</v>
      </c>
      <c r="L41" s="334"/>
      <c r="M41" s="335"/>
      <c r="N41" s="335"/>
      <c r="O41" s="335"/>
      <c r="P41" s="247"/>
      <c r="Q41" s="670">
        <f>COUNTIF(Q10:Q33,"Sw")</f>
        <v>2</v>
      </c>
      <c r="R41" s="670">
        <f>COUNTIF(R10:R33,"Sw")</f>
        <v>2</v>
      </c>
      <c r="S41" s="334"/>
      <c r="T41" s="335"/>
      <c r="U41" s="335"/>
      <c r="V41" s="335"/>
      <c r="W41" s="247"/>
      <c r="X41" s="670">
        <f>COUNTIF(X10:X33,"Sw")</f>
        <v>2</v>
      </c>
      <c r="Y41" s="670">
        <f>COUNTIF(Y10:Y33,"Sw")</f>
        <v>2</v>
      </c>
      <c r="Z41" s="334"/>
      <c r="AA41" s="335"/>
      <c r="AB41" s="335"/>
      <c r="AC41" s="335"/>
      <c r="AD41" s="247"/>
      <c r="AE41" s="670">
        <f>COUNTIF(AE10:AE33,"Sw")</f>
        <v>2</v>
      </c>
      <c r="AF41" s="670">
        <f>COUNTIF(AF10:AF33,"Sw")</f>
        <v>2</v>
      </c>
      <c r="AG41" s="334"/>
      <c r="AH41" s="335"/>
      <c r="AI41" s="335"/>
      <c r="AJ41" s="335"/>
      <c r="AK41" s="247"/>
      <c r="AL41" s="670">
        <f>COUNTIF(AL10:AL33,"Sw")</f>
        <v>2</v>
      </c>
      <c r="AM41" s="670">
        <f>COUNTIF(AM10:AM33,"Sw")</f>
        <v>2</v>
      </c>
      <c r="AN41" s="334"/>
      <c r="AO41" s="335"/>
      <c r="AP41" s="335"/>
      <c r="AQ41" s="335"/>
      <c r="AR41" s="247"/>
      <c r="AS41" s="670">
        <f>COUNTIF(AS10:AS33,"Sw")</f>
        <v>2</v>
      </c>
      <c r="AT41" s="670">
        <f>COUNTIF(AT10:AT33,"Sw")</f>
        <v>2</v>
      </c>
      <c r="AU41" s="334"/>
      <c r="AV41" s="335"/>
      <c r="AW41" s="335"/>
      <c r="AX41" s="335"/>
      <c r="AY41" s="247"/>
      <c r="AZ41" s="670">
        <f>COUNTIF(AZ10:AZ33,"Sw")</f>
        <v>2</v>
      </c>
      <c r="BA41" s="670">
        <f>COUNTIF(BA10:BA33,"Sw")</f>
        <v>2</v>
      </c>
      <c r="BB41" s="334"/>
      <c r="BC41" s="335"/>
      <c r="BD41" s="335"/>
      <c r="BE41" s="335"/>
      <c r="BF41" s="671"/>
      <c r="BG41" s="639">
        <f>COUNTIF(BG10:BG33,"Sw")</f>
        <v>2</v>
      </c>
      <c r="BH41" s="640">
        <f>COUNTIF(BH10:BH33,"Sw")</f>
        <v>2</v>
      </c>
      <c r="BI41" s="672"/>
      <c r="BJ41" s="335"/>
      <c r="BK41" s="335"/>
      <c r="BL41" s="335"/>
      <c r="BM41" s="671"/>
      <c r="BN41" s="639">
        <f>COUNTIF(BN10:BN33,"Sw")</f>
        <v>2</v>
      </c>
      <c r="BO41" s="640">
        <f>COUNTIF(BO10:BO33,"Sw")</f>
        <v>2</v>
      </c>
      <c r="BP41" s="672"/>
      <c r="BQ41" s="335"/>
      <c r="BR41" s="335"/>
      <c r="BS41" s="335"/>
      <c r="BT41" s="671"/>
      <c r="BU41" s="639">
        <f>COUNTIF(BU10:BU33,"Sw")</f>
        <v>2</v>
      </c>
      <c r="BV41" s="640">
        <f>COUNTIF(BV10:BV33,"Sw")</f>
        <v>2</v>
      </c>
      <c r="BW41" s="672"/>
      <c r="BX41" s="335"/>
      <c r="BY41" s="335"/>
      <c r="BZ41" s="335"/>
      <c r="CA41" s="671"/>
      <c r="CB41" s="639">
        <f>COUNTIF(CB10:CB33,"Sw")</f>
        <v>2</v>
      </c>
      <c r="CC41" s="640">
        <f>COUNTIF(CC10:CC33,"Sw")</f>
        <v>2</v>
      </c>
      <c r="CD41" s="672"/>
      <c r="CE41" s="335"/>
      <c r="CF41" s="335"/>
      <c r="CG41" s="335"/>
      <c r="CH41" s="671"/>
      <c r="CI41" s="639">
        <f>COUNTIF(CI10:CI33,"Sw")</f>
        <v>2</v>
      </c>
      <c r="CJ41" s="640">
        <f>COUNTIF(CJ10:CJ33,"Sw")</f>
        <v>2</v>
      </c>
      <c r="CK41" s="641"/>
    </row>
    <row r="44" spans="1:103" x14ac:dyDescent="0.3">
      <c r="BQ44" s="673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FB6FF"/>
  </sheetPr>
  <dimension ref="A1:CY49"/>
  <sheetViews>
    <sheetView zoomScale="60" zoomScaleNormal="60" workbookViewId="0">
      <selection activeCell="D44" sqref="D44:F44"/>
    </sheetView>
  </sheetViews>
  <sheetFormatPr baseColWidth="10" defaultColWidth="8.88671875" defaultRowHeight="14.4" x14ac:dyDescent="0.3"/>
  <cols>
    <col min="1" max="3" width="8.6640625"/>
    <col min="4" max="4" width="8.77734375" bestFit="1" customWidth="1"/>
    <col min="5" max="6" width="6.21875" bestFit="1" customWidth="1"/>
    <col min="7" max="88" width="5.5546875"/>
    <col min="89" max="89" width="8.6640625"/>
    <col min="90" max="93" width="0" style="524" hidden="1"/>
    <col min="94" max="94" width="8.6640625" style="524"/>
    <col min="95" max="96" width="8.6640625"/>
    <col min="97" max="98" width="8.6640625" style="524"/>
    <col min="99" max="1025" width="8.6640625"/>
  </cols>
  <sheetData>
    <row r="1" spans="1:101" x14ac:dyDescent="0.3">
      <c r="A1" s="14" t="s">
        <v>0</v>
      </c>
      <c r="B1" s="14"/>
      <c r="CK1" s="525"/>
      <c r="CL1"/>
      <c r="CM1"/>
      <c r="CN1"/>
      <c r="CO1"/>
      <c r="CP1"/>
      <c r="CQ1" s="526"/>
      <c r="CR1" s="526"/>
      <c r="CS1"/>
      <c r="CT1"/>
    </row>
    <row r="2" spans="1:101" ht="17.399999999999999" x14ac:dyDescent="0.3">
      <c r="A2" s="14" t="s">
        <v>2</v>
      </c>
      <c r="B2" s="14"/>
      <c r="H2" s="527" t="s">
        <v>100</v>
      </c>
      <c r="S2" s="528"/>
      <c r="CK2" s="525"/>
      <c r="CL2"/>
      <c r="CM2"/>
      <c r="CN2"/>
      <c r="CO2"/>
      <c r="CP2"/>
      <c r="CQ2" s="526"/>
      <c r="CR2" s="526"/>
      <c r="CS2"/>
      <c r="CT2"/>
    </row>
    <row r="3" spans="1:101" x14ac:dyDescent="0.3">
      <c r="CK3" s="525"/>
      <c r="CL3"/>
      <c r="CM3"/>
      <c r="CN3"/>
      <c r="CO3"/>
      <c r="CP3"/>
      <c r="CQ3" s="526"/>
      <c r="CR3" s="526"/>
      <c r="CS3"/>
      <c r="CT3"/>
    </row>
    <row r="4" spans="1:101" ht="15.6" x14ac:dyDescent="0.3">
      <c r="A4" s="151"/>
      <c r="B4" s="151"/>
      <c r="F4" s="529"/>
      <c r="I4" s="525" t="s">
        <v>101</v>
      </c>
      <c r="T4" s="693" t="s">
        <v>122</v>
      </c>
      <c r="U4" s="694"/>
      <c r="V4" s="694"/>
      <c r="W4" s="694"/>
      <c r="X4" s="694"/>
      <c r="Y4" s="694"/>
      <c r="Z4" s="694"/>
      <c r="AA4" s="694"/>
      <c r="CK4" s="525"/>
      <c r="CL4"/>
      <c r="CM4"/>
      <c r="CN4"/>
      <c r="CO4"/>
      <c r="CP4"/>
      <c r="CQ4" s="526"/>
      <c r="CR4" s="526"/>
      <c r="CS4"/>
      <c r="CT4"/>
    </row>
    <row r="5" spans="1:101" x14ac:dyDescent="0.3">
      <c r="A5" s="151"/>
      <c r="B5" s="151"/>
      <c r="F5" s="529"/>
      <c r="T5" s="530"/>
      <c r="CK5" s="525"/>
      <c r="CL5"/>
      <c r="CM5"/>
      <c r="CN5"/>
      <c r="CO5"/>
      <c r="CP5"/>
      <c r="CQ5" s="526"/>
      <c r="CR5" s="526"/>
      <c r="CS5"/>
      <c r="CT5"/>
    </row>
    <row r="6" spans="1:101" ht="18" x14ac:dyDescent="0.3">
      <c r="F6" s="531"/>
      <c r="I6" s="692" t="s">
        <v>121</v>
      </c>
      <c r="J6" s="675"/>
      <c r="K6" s="675"/>
      <c r="L6" s="675"/>
      <c r="M6" s="676"/>
      <c r="N6" s="675"/>
      <c r="O6" s="675"/>
      <c r="P6" s="675"/>
      <c r="T6" s="695" t="s">
        <v>123</v>
      </c>
      <c r="U6" s="695"/>
      <c r="V6" s="695"/>
      <c r="W6" s="695"/>
      <c r="X6" s="695"/>
      <c r="Y6" s="695"/>
      <c r="Z6" s="695"/>
      <c r="AA6" s="695"/>
      <c r="AB6" s="696"/>
      <c r="AC6" s="696"/>
      <c r="AD6" s="696"/>
      <c r="AE6" s="696"/>
      <c r="AF6" s="696"/>
      <c r="CK6" s="525"/>
      <c r="CL6"/>
      <c r="CM6"/>
      <c r="CN6"/>
      <c r="CO6"/>
      <c r="CP6"/>
      <c r="CQ6" s="526"/>
      <c r="CR6" s="526"/>
      <c r="CS6"/>
      <c r="CT6"/>
    </row>
    <row r="7" spans="1:101" x14ac:dyDescent="0.3">
      <c r="CK7" s="525"/>
      <c r="CL7"/>
      <c r="CM7"/>
      <c r="CN7"/>
      <c r="CO7"/>
      <c r="CP7"/>
      <c r="CQ7" s="526"/>
      <c r="CR7" s="526"/>
      <c r="CS7"/>
      <c r="CT7"/>
    </row>
    <row r="8" spans="1:101" x14ac:dyDescent="0.3">
      <c r="D8" s="177"/>
      <c r="E8" s="177"/>
      <c r="F8" s="177"/>
      <c r="G8" s="177">
        <v>1</v>
      </c>
      <c r="H8" s="177"/>
      <c r="I8" s="177"/>
      <c r="J8" s="177"/>
      <c r="K8" s="177"/>
      <c r="L8" s="177"/>
      <c r="M8" s="177"/>
      <c r="N8" s="177">
        <v>2</v>
      </c>
      <c r="O8" s="177"/>
      <c r="P8" s="177"/>
      <c r="Q8" s="177"/>
      <c r="R8" s="177"/>
      <c r="S8" s="177"/>
      <c r="T8" s="177"/>
      <c r="U8" s="177">
        <v>3</v>
      </c>
      <c r="V8" s="177"/>
      <c r="W8" s="177"/>
      <c r="X8" s="177"/>
      <c r="Y8" s="177"/>
      <c r="Z8" s="177"/>
      <c r="AA8" s="177"/>
      <c r="AB8" s="177">
        <v>4</v>
      </c>
      <c r="AC8" s="177"/>
      <c r="AD8" s="177"/>
      <c r="AE8" s="177"/>
      <c r="AF8" s="177"/>
      <c r="AG8" s="177"/>
      <c r="AH8" s="177"/>
      <c r="AI8" s="177">
        <v>5</v>
      </c>
      <c r="AJ8" s="177"/>
      <c r="AK8" s="177"/>
      <c r="AL8" s="177"/>
      <c r="AM8" s="177"/>
      <c r="AN8" s="177"/>
      <c r="AO8" s="177"/>
      <c r="AP8" s="177">
        <v>6</v>
      </c>
      <c r="AQ8" s="177"/>
      <c r="AR8" s="177"/>
      <c r="AS8" s="177"/>
      <c r="AT8" s="177"/>
      <c r="AU8" s="177"/>
      <c r="AV8" s="177"/>
      <c r="AW8" s="177">
        <v>7</v>
      </c>
      <c r="AX8" s="177"/>
      <c r="AY8" s="177"/>
      <c r="AZ8" s="177"/>
      <c r="BA8" s="177"/>
      <c r="BB8" s="177"/>
      <c r="BC8" s="177"/>
      <c r="BD8" s="177">
        <v>8</v>
      </c>
      <c r="BE8" s="177"/>
      <c r="BF8" s="177"/>
      <c r="BG8" s="177"/>
      <c r="BH8" s="177"/>
      <c r="BI8" s="177"/>
      <c r="BJ8" s="177"/>
      <c r="BK8" s="177">
        <v>9</v>
      </c>
      <c r="BL8" s="177"/>
      <c r="BM8" s="177"/>
      <c r="BN8" s="177"/>
      <c r="BO8" s="177"/>
      <c r="BP8" s="177"/>
      <c r="BQ8" s="177"/>
      <c r="BR8" s="177">
        <v>10</v>
      </c>
      <c r="BS8" s="177"/>
      <c r="BT8" s="177"/>
      <c r="BU8" s="177"/>
      <c r="BV8" s="177"/>
      <c r="BW8" s="177"/>
      <c r="BX8" s="177"/>
      <c r="BY8" s="177">
        <v>11</v>
      </c>
      <c r="BZ8" s="177"/>
      <c r="CA8" s="177"/>
      <c r="CB8" s="177"/>
      <c r="CC8" s="177"/>
      <c r="CD8" s="177"/>
      <c r="CE8" s="177"/>
      <c r="CF8" s="177">
        <v>12</v>
      </c>
      <c r="CG8" s="177"/>
      <c r="CH8" s="177"/>
      <c r="CI8" s="177"/>
      <c r="CJ8" s="177"/>
      <c r="CK8" s="532"/>
      <c r="CL8" s="532"/>
      <c r="CM8" s="533"/>
      <c r="CN8" s="534"/>
      <c r="CO8" s="534"/>
      <c r="CP8" s="535"/>
      <c r="CQ8" s="533"/>
      <c r="CR8" s="533"/>
      <c r="CS8" s="536"/>
      <c r="CT8" s="537"/>
      <c r="CU8" s="177"/>
      <c r="CV8" s="177"/>
      <c r="CW8" s="177"/>
    </row>
    <row r="9" spans="1:101" ht="18" x14ac:dyDescent="0.3">
      <c r="A9" s="152" t="s">
        <v>87</v>
      </c>
      <c r="E9" s="538" t="s">
        <v>102</v>
      </c>
      <c r="F9" s="539" t="s">
        <v>103</v>
      </c>
      <c r="G9" s="539" t="s">
        <v>104</v>
      </c>
      <c r="H9" s="539" t="s">
        <v>105</v>
      </c>
      <c r="I9" s="540" t="s">
        <v>106</v>
      </c>
      <c r="J9" s="541" t="s">
        <v>40</v>
      </c>
      <c r="K9" s="542" t="s">
        <v>107</v>
      </c>
      <c r="L9" s="543" t="s">
        <v>102</v>
      </c>
      <c r="M9" s="539" t="s">
        <v>103</v>
      </c>
      <c r="N9" s="539" t="s">
        <v>104</v>
      </c>
      <c r="O9" s="539" t="s">
        <v>105</v>
      </c>
      <c r="P9" s="540" t="s">
        <v>106</v>
      </c>
      <c r="Q9" s="541" t="s">
        <v>40</v>
      </c>
      <c r="R9" s="542" t="s">
        <v>107</v>
      </c>
      <c r="S9" s="543" t="s">
        <v>102</v>
      </c>
      <c r="T9" s="539" t="s">
        <v>103</v>
      </c>
      <c r="U9" s="539" t="s">
        <v>104</v>
      </c>
      <c r="V9" s="539" t="s">
        <v>105</v>
      </c>
      <c r="W9" s="540" t="s">
        <v>106</v>
      </c>
      <c r="X9" s="541" t="s">
        <v>40</v>
      </c>
      <c r="Y9" s="542" t="s">
        <v>107</v>
      </c>
      <c r="Z9" s="543" t="s">
        <v>102</v>
      </c>
      <c r="AA9" s="539" t="s">
        <v>103</v>
      </c>
      <c r="AB9" s="539" t="s">
        <v>104</v>
      </c>
      <c r="AC9" s="539" t="s">
        <v>105</v>
      </c>
      <c r="AD9" s="540" t="s">
        <v>106</v>
      </c>
      <c r="AE9" s="544" t="s">
        <v>40</v>
      </c>
      <c r="AF9" s="545" t="s">
        <v>107</v>
      </c>
      <c r="AG9" s="543" t="s">
        <v>102</v>
      </c>
      <c r="AH9" s="539" t="s">
        <v>103</v>
      </c>
      <c r="AI9" s="539" t="s">
        <v>104</v>
      </c>
      <c r="AJ9" s="539" t="s">
        <v>105</v>
      </c>
      <c r="AK9" s="540" t="s">
        <v>106</v>
      </c>
      <c r="AL9" s="541" t="s">
        <v>40</v>
      </c>
      <c r="AM9" s="542" t="s">
        <v>107</v>
      </c>
      <c r="AN9" s="543" t="s">
        <v>102</v>
      </c>
      <c r="AO9" s="539" t="s">
        <v>103</v>
      </c>
      <c r="AP9" s="539" t="s">
        <v>104</v>
      </c>
      <c r="AQ9" s="539" t="s">
        <v>105</v>
      </c>
      <c r="AR9" s="540" t="s">
        <v>106</v>
      </c>
      <c r="AS9" s="541" t="s">
        <v>40</v>
      </c>
      <c r="AT9" s="542" t="s">
        <v>107</v>
      </c>
      <c r="AU9" s="538" t="s">
        <v>102</v>
      </c>
      <c r="AV9" s="539" t="s">
        <v>103</v>
      </c>
      <c r="AW9" s="539" t="s">
        <v>104</v>
      </c>
      <c r="AX9" s="539" t="s">
        <v>105</v>
      </c>
      <c r="AY9" s="540" t="s">
        <v>106</v>
      </c>
      <c r="AZ9" s="544" t="s">
        <v>40</v>
      </c>
      <c r="BA9" s="545" t="s">
        <v>107</v>
      </c>
      <c r="BB9" s="543" t="s">
        <v>102</v>
      </c>
      <c r="BC9" s="539" t="s">
        <v>103</v>
      </c>
      <c r="BD9" s="539" t="s">
        <v>104</v>
      </c>
      <c r="BE9" s="539" t="s">
        <v>105</v>
      </c>
      <c r="BF9" s="540" t="s">
        <v>106</v>
      </c>
      <c r="BG9" s="541" t="s">
        <v>40</v>
      </c>
      <c r="BH9" s="542" t="s">
        <v>107</v>
      </c>
      <c r="BI9" s="543" t="s">
        <v>102</v>
      </c>
      <c r="BJ9" s="539" t="s">
        <v>103</v>
      </c>
      <c r="BK9" s="539" t="s">
        <v>104</v>
      </c>
      <c r="BL9" s="539" t="s">
        <v>105</v>
      </c>
      <c r="BM9" s="540" t="s">
        <v>106</v>
      </c>
      <c r="BN9" s="541" t="s">
        <v>40</v>
      </c>
      <c r="BO9" s="542" t="s">
        <v>107</v>
      </c>
      <c r="BP9" s="543" t="s">
        <v>102</v>
      </c>
      <c r="BQ9" s="539" t="s">
        <v>103</v>
      </c>
      <c r="BR9" s="539" t="s">
        <v>104</v>
      </c>
      <c r="BS9" s="539" t="s">
        <v>105</v>
      </c>
      <c r="BT9" s="540" t="s">
        <v>106</v>
      </c>
      <c r="BU9" s="541" t="s">
        <v>40</v>
      </c>
      <c r="BV9" s="542" t="s">
        <v>107</v>
      </c>
      <c r="BW9" s="543" t="s">
        <v>102</v>
      </c>
      <c r="BX9" s="539" t="s">
        <v>103</v>
      </c>
      <c r="BY9" s="539" t="s">
        <v>104</v>
      </c>
      <c r="BZ9" s="539" t="s">
        <v>105</v>
      </c>
      <c r="CA9" s="540" t="s">
        <v>106</v>
      </c>
      <c r="CB9" s="541" t="s">
        <v>40</v>
      </c>
      <c r="CC9" s="542" t="s">
        <v>107</v>
      </c>
      <c r="CD9" s="543" t="s">
        <v>102</v>
      </c>
      <c r="CE9" s="539" t="s">
        <v>103</v>
      </c>
      <c r="CF9" s="539" t="s">
        <v>104</v>
      </c>
      <c r="CG9" s="539" t="s">
        <v>105</v>
      </c>
      <c r="CH9" s="540" t="s">
        <v>106</v>
      </c>
      <c r="CI9" s="541" t="s">
        <v>40</v>
      </c>
      <c r="CJ9" s="542" t="s">
        <v>107</v>
      </c>
      <c r="CK9" s="546" t="s">
        <v>28</v>
      </c>
      <c r="CL9" s="547"/>
      <c r="CM9" s="548"/>
      <c r="CN9" s="549"/>
      <c r="CO9" s="550"/>
      <c r="CP9" s="551" t="s">
        <v>40</v>
      </c>
      <c r="CQ9" s="643" t="s">
        <v>67</v>
      </c>
      <c r="CR9" s="179" t="s">
        <v>48</v>
      </c>
      <c r="CS9" s="553" t="s">
        <v>50</v>
      </c>
      <c r="CT9" s="554"/>
      <c r="CU9" s="555" t="s">
        <v>108</v>
      </c>
      <c r="CV9" s="556" t="s">
        <v>109</v>
      </c>
      <c r="CW9" s="557" t="s">
        <v>110</v>
      </c>
    </row>
    <row r="10" spans="1:101" ht="18" x14ac:dyDescent="0.3">
      <c r="B10" s="310">
        <v>1</v>
      </c>
      <c r="C10" s="310" t="s">
        <v>111</v>
      </c>
      <c r="D10" s="558">
        <v>1</v>
      </c>
      <c r="E10" s="399" t="s">
        <v>40</v>
      </c>
      <c r="F10" s="400" t="s">
        <v>40</v>
      </c>
      <c r="G10" s="401"/>
      <c r="H10" s="402"/>
      <c r="I10" s="403" t="s">
        <v>40</v>
      </c>
      <c r="J10" s="404" t="s">
        <v>50</v>
      </c>
      <c r="K10" s="405" t="s">
        <v>50</v>
      </c>
      <c r="L10" s="413"/>
      <c r="M10" s="414"/>
      <c r="N10" s="162" t="s">
        <v>28</v>
      </c>
      <c r="O10" s="162" t="s">
        <v>28</v>
      </c>
      <c r="P10" s="415" t="s">
        <v>28</v>
      </c>
      <c r="Q10" s="416"/>
      <c r="R10" s="417"/>
      <c r="S10" s="161" t="s">
        <v>28</v>
      </c>
      <c r="T10" s="162" t="s">
        <v>28</v>
      </c>
      <c r="U10" s="400" t="s">
        <v>40</v>
      </c>
      <c r="V10" s="402"/>
      <c r="W10" s="401"/>
      <c r="X10" s="179" t="s">
        <v>48</v>
      </c>
      <c r="Y10" s="181" t="s">
        <v>48</v>
      </c>
      <c r="Z10" s="399" t="s">
        <v>40</v>
      </c>
      <c r="AA10" s="427"/>
      <c r="AB10" s="400" t="s">
        <v>40</v>
      </c>
      <c r="AC10" s="400" t="s">
        <v>40</v>
      </c>
      <c r="AD10" s="403" t="s">
        <v>40</v>
      </c>
      <c r="AE10" s="428"/>
      <c r="AF10" s="429"/>
      <c r="AG10" s="161" t="s">
        <v>28</v>
      </c>
      <c r="AH10" s="162" t="s">
        <v>28</v>
      </c>
      <c r="AI10" s="162" t="s">
        <v>28</v>
      </c>
      <c r="AJ10" s="162" t="s">
        <v>28</v>
      </c>
      <c r="AK10" s="559"/>
      <c r="AL10" s="179" t="s">
        <v>48</v>
      </c>
      <c r="AM10" s="181" t="s">
        <v>48</v>
      </c>
      <c r="AN10" s="161" t="s">
        <v>28</v>
      </c>
      <c r="AO10" s="162" t="s">
        <v>28</v>
      </c>
      <c r="AP10" s="442"/>
      <c r="AQ10" s="162" t="s">
        <v>28</v>
      </c>
      <c r="AR10" s="415" t="s">
        <v>28</v>
      </c>
      <c r="AS10" s="443"/>
      <c r="AT10" s="444"/>
      <c r="AU10" s="560" t="s">
        <v>67</v>
      </c>
      <c r="AV10" s="470" t="s">
        <v>67</v>
      </c>
      <c r="AW10" s="470" t="s">
        <v>67</v>
      </c>
      <c r="AX10" s="470" t="s">
        <v>67</v>
      </c>
      <c r="AY10" s="559"/>
      <c r="AZ10" s="131" t="s">
        <v>50</v>
      </c>
      <c r="BA10" s="132" t="s">
        <v>50</v>
      </c>
      <c r="BB10" s="453"/>
      <c r="BC10" s="400" t="s">
        <v>40</v>
      </c>
      <c r="BD10" s="400" t="s">
        <v>40</v>
      </c>
      <c r="BE10" s="400" t="s">
        <v>40</v>
      </c>
      <c r="BF10" s="403" t="s">
        <v>40</v>
      </c>
      <c r="BG10" s="454"/>
      <c r="BH10" s="455"/>
      <c r="BI10" s="161" t="s">
        <v>28</v>
      </c>
      <c r="BJ10" s="162" t="s">
        <v>28</v>
      </c>
      <c r="BK10" s="561"/>
      <c r="BL10" s="162" t="s">
        <v>28</v>
      </c>
      <c r="BM10" s="415" t="s">
        <v>28</v>
      </c>
      <c r="BN10" s="179" t="s">
        <v>48</v>
      </c>
      <c r="BO10" s="181" t="s">
        <v>48</v>
      </c>
      <c r="BP10" s="461"/>
      <c r="BQ10" s="401"/>
      <c r="BR10" s="162" t="s">
        <v>28</v>
      </c>
      <c r="BS10" s="162" t="s">
        <v>28</v>
      </c>
      <c r="BT10" s="415" t="s">
        <v>28</v>
      </c>
      <c r="BU10" s="462"/>
      <c r="BV10" s="463"/>
      <c r="BW10" s="161" t="s">
        <v>28</v>
      </c>
      <c r="BX10" s="162" t="s">
        <v>28</v>
      </c>
      <c r="BY10" s="162" t="s">
        <v>28</v>
      </c>
      <c r="BZ10" s="162" t="s">
        <v>28</v>
      </c>
      <c r="CA10" s="562"/>
      <c r="CB10" s="179" t="s">
        <v>48</v>
      </c>
      <c r="CC10" s="181" t="s">
        <v>48</v>
      </c>
      <c r="CD10" s="461"/>
      <c r="CE10" s="470" t="s">
        <v>67</v>
      </c>
      <c r="CF10" s="470" t="s">
        <v>67</v>
      </c>
      <c r="CG10" s="470" t="s">
        <v>67</v>
      </c>
      <c r="CH10" s="471" t="s">
        <v>67</v>
      </c>
      <c r="CI10" s="428"/>
      <c r="CJ10" s="429"/>
      <c r="CK10" s="563">
        <f>COUNTIF($E10:$CJ10,"M")</f>
        <v>24</v>
      </c>
      <c r="CL10" s="564"/>
      <c r="CM10" s="565"/>
      <c r="CN10" s="566"/>
      <c r="CO10" s="566"/>
      <c r="CP10" s="567">
        <f>COUNTIF($E10:$CJ10,"S")</f>
        <v>12</v>
      </c>
      <c r="CQ10" s="568">
        <f>COUNTIF($E10:$CJ10,"X")</f>
        <v>8</v>
      </c>
      <c r="CR10" s="563">
        <f>COUNTIF($E10:$CJ10,"Mw")</f>
        <v>8</v>
      </c>
      <c r="CS10" s="569">
        <f>COUNTIF($E10:$CJ10,"Sw")</f>
        <v>4</v>
      </c>
      <c r="CT10" s="570"/>
      <c r="CU10" s="571"/>
      <c r="CW10" s="572"/>
    </row>
    <row r="11" spans="1:101" ht="18" x14ac:dyDescent="0.3">
      <c r="B11" s="191"/>
      <c r="C11" s="191"/>
      <c r="D11" s="573"/>
      <c r="E11" s="432">
        <v>7.5</v>
      </c>
      <c r="F11" s="434">
        <v>7.5</v>
      </c>
      <c r="G11" s="465"/>
      <c r="H11" s="574"/>
      <c r="I11" s="435">
        <v>7.5</v>
      </c>
      <c r="J11" s="334">
        <v>7.5</v>
      </c>
      <c r="K11" s="247">
        <v>7.5</v>
      </c>
      <c r="L11" s="418"/>
      <c r="M11" s="419"/>
      <c r="N11" s="420">
        <v>7.5</v>
      </c>
      <c r="O11" s="420">
        <v>7.5</v>
      </c>
      <c r="P11" s="421">
        <v>7.5</v>
      </c>
      <c r="Q11" s="422"/>
      <c r="R11" s="423"/>
      <c r="S11" s="445">
        <v>7.5</v>
      </c>
      <c r="T11" s="420">
        <v>7.5</v>
      </c>
      <c r="U11" s="434">
        <v>7.5</v>
      </c>
      <c r="V11" s="574"/>
      <c r="W11" s="465"/>
      <c r="X11" s="503">
        <v>7.5</v>
      </c>
      <c r="Y11" s="575">
        <v>7.5</v>
      </c>
      <c r="Z11" s="432">
        <v>7.5</v>
      </c>
      <c r="AA11" s="433"/>
      <c r="AB11" s="434">
        <v>7.5</v>
      </c>
      <c r="AC11" s="434">
        <v>7.5</v>
      </c>
      <c r="AD11" s="435">
        <v>7.5</v>
      </c>
      <c r="AE11" s="436"/>
      <c r="AF11" s="437"/>
      <c r="AG11" s="445">
        <v>7.5</v>
      </c>
      <c r="AH11" s="420">
        <v>7.5</v>
      </c>
      <c r="AI11" s="420">
        <v>7.5</v>
      </c>
      <c r="AJ11" s="420">
        <v>7.5</v>
      </c>
      <c r="AK11" s="576"/>
      <c r="AL11" s="503">
        <v>7.5</v>
      </c>
      <c r="AM11" s="575">
        <v>7.5</v>
      </c>
      <c r="AN11" s="445">
        <v>7.5</v>
      </c>
      <c r="AO11" s="420">
        <v>7.5</v>
      </c>
      <c r="AP11" s="446"/>
      <c r="AQ11" s="420">
        <v>7.5</v>
      </c>
      <c r="AR11" s="421">
        <v>7.5</v>
      </c>
      <c r="AS11" s="447"/>
      <c r="AT11" s="448"/>
      <c r="AU11" s="245">
        <v>7.5</v>
      </c>
      <c r="AV11" s="246">
        <v>7.5</v>
      </c>
      <c r="AW11" s="246">
        <v>7.5</v>
      </c>
      <c r="AX11" s="246">
        <v>7.5</v>
      </c>
      <c r="AY11" s="576"/>
      <c r="AZ11" s="125">
        <v>7.5</v>
      </c>
      <c r="BA11" s="126">
        <v>7.5</v>
      </c>
      <c r="BB11" s="456"/>
      <c r="BC11" s="434">
        <v>7.5</v>
      </c>
      <c r="BD11" s="434">
        <v>7.5</v>
      </c>
      <c r="BE11" s="434">
        <v>7.5</v>
      </c>
      <c r="BF11" s="435">
        <v>7.5</v>
      </c>
      <c r="BG11" s="457"/>
      <c r="BH11" s="458"/>
      <c r="BI11" s="445">
        <v>7.5</v>
      </c>
      <c r="BJ11" s="420">
        <v>7.5</v>
      </c>
      <c r="BK11" s="446"/>
      <c r="BL11" s="420">
        <v>7.5</v>
      </c>
      <c r="BM11" s="421">
        <v>7.5</v>
      </c>
      <c r="BN11" s="503">
        <v>7.5</v>
      </c>
      <c r="BO11" s="575">
        <v>7.5</v>
      </c>
      <c r="BP11" s="464"/>
      <c r="BQ11" s="465"/>
      <c r="BR11" s="420">
        <v>7.5</v>
      </c>
      <c r="BS11" s="420">
        <v>7.5</v>
      </c>
      <c r="BT11" s="421">
        <v>7.5</v>
      </c>
      <c r="BU11" s="466"/>
      <c r="BV11" s="467"/>
      <c r="BW11" s="445">
        <v>7.5</v>
      </c>
      <c r="BX11" s="420">
        <v>7.5</v>
      </c>
      <c r="BY11" s="420">
        <v>7.5</v>
      </c>
      <c r="BZ11" s="420">
        <v>7.5</v>
      </c>
      <c r="CA11" s="577"/>
      <c r="CB11" s="503">
        <v>7.5</v>
      </c>
      <c r="CC11" s="575">
        <v>7.5</v>
      </c>
      <c r="CD11" s="464"/>
      <c r="CE11" s="246">
        <v>7.5</v>
      </c>
      <c r="CF11" s="246">
        <v>7.5</v>
      </c>
      <c r="CG11" s="246">
        <v>7.5</v>
      </c>
      <c r="CH11" s="472">
        <v>7.5</v>
      </c>
      <c r="CI11" s="456"/>
      <c r="CJ11" s="473"/>
      <c r="CK11" s="578"/>
      <c r="CL11" s="579"/>
      <c r="CM11" s="580"/>
      <c r="CN11" s="581"/>
      <c r="CO11" s="581"/>
      <c r="CP11" s="582"/>
      <c r="CQ11" s="583"/>
      <c r="CR11" s="578"/>
      <c r="CS11" s="584"/>
      <c r="CT11" s="585"/>
      <c r="CU11" s="586">
        <f>SUM(E11:CJ11)</f>
        <v>420</v>
      </c>
      <c r="CV11" s="587">
        <f>35*12*D10</f>
        <v>420</v>
      </c>
      <c r="CW11" s="588">
        <f>CU11-CV11</f>
        <v>0</v>
      </c>
    </row>
    <row r="12" spans="1:101" ht="18" x14ac:dyDescent="0.3">
      <c r="B12" s="310">
        <v>2</v>
      </c>
      <c r="C12" s="310" t="s">
        <v>112</v>
      </c>
      <c r="D12" s="558">
        <v>1</v>
      </c>
      <c r="E12" s="461"/>
      <c r="F12" s="470" t="s">
        <v>67</v>
      </c>
      <c r="G12" s="470" t="s">
        <v>67</v>
      </c>
      <c r="H12" s="470" t="s">
        <v>67</v>
      </c>
      <c r="I12" s="471" t="s">
        <v>67</v>
      </c>
      <c r="J12" s="428"/>
      <c r="K12" s="429"/>
      <c r="L12" s="399" t="s">
        <v>40</v>
      </c>
      <c r="M12" s="400" t="s">
        <v>40</v>
      </c>
      <c r="N12" s="401"/>
      <c r="O12" s="402"/>
      <c r="P12" s="697" t="s">
        <v>28</v>
      </c>
      <c r="Q12" s="404" t="s">
        <v>50</v>
      </c>
      <c r="R12" s="405" t="s">
        <v>50</v>
      </c>
      <c r="S12" s="413"/>
      <c r="T12" s="414"/>
      <c r="U12" s="162" t="s">
        <v>28</v>
      </c>
      <c r="V12" s="162" t="s">
        <v>28</v>
      </c>
      <c r="W12" s="415" t="s">
        <v>28</v>
      </c>
      <c r="X12" s="416"/>
      <c r="Y12" s="417"/>
      <c r="Z12" s="161" t="s">
        <v>28</v>
      </c>
      <c r="AA12" s="162" t="s">
        <v>28</v>
      </c>
      <c r="AB12" s="698" t="s">
        <v>28</v>
      </c>
      <c r="AC12" s="402"/>
      <c r="AD12" s="401"/>
      <c r="AE12" s="179" t="s">
        <v>48</v>
      </c>
      <c r="AF12" s="181" t="s">
        <v>48</v>
      </c>
      <c r="AG12" s="399" t="s">
        <v>40</v>
      </c>
      <c r="AH12" s="427"/>
      <c r="AI12" s="400" t="s">
        <v>40</v>
      </c>
      <c r="AJ12" s="400" t="s">
        <v>40</v>
      </c>
      <c r="AK12" s="403" t="s">
        <v>40</v>
      </c>
      <c r="AL12" s="428"/>
      <c r="AM12" s="429"/>
      <c r="AN12" s="161" t="s">
        <v>28</v>
      </c>
      <c r="AO12" s="162" t="s">
        <v>28</v>
      </c>
      <c r="AP12" s="162" t="s">
        <v>28</v>
      </c>
      <c r="AQ12" s="162" t="s">
        <v>28</v>
      </c>
      <c r="AR12" s="559"/>
      <c r="AS12" s="179" t="s">
        <v>48</v>
      </c>
      <c r="AT12" s="181" t="s">
        <v>48</v>
      </c>
      <c r="AU12" s="161" t="s">
        <v>28</v>
      </c>
      <c r="AV12" s="162" t="s">
        <v>28</v>
      </c>
      <c r="AW12" s="442"/>
      <c r="AX12" s="162" t="s">
        <v>28</v>
      </c>
      <c r="AY12" s="415" t="s">
        <v>28</v>
      </c>
      <c r="AZ12" s="443"/>
      <c r="BA12" s="444"/>
      <c r="BB12" s="560" t="s">
        <v>67</v>
      </c>
      <c r="BC12" s="470" t="s">
        <v>67</v>
      </c>
      <c r="BD12" s="470" t="s">
        <v>67</v>
      </c>
      <c r="BE12" s="470" t="s">
        <v>67</v>
      </c>
      <c r="BF12" s="559"/>
      <c r="BG12" s="131" t="s">
        <v>50</v>
      </c>
      <c r="BH12" s="132" t="s">
        <v>50</v>
      </c>
      <c r="BI12" s="453"/>
      <c r="BJ12" s="400" t="s">
        <v>40</v>
      </c>
      <c r="BK12" s="400" t="s">
        <v>40</v>
      </c>
      <c r="BL12" s="400" t="s">
        <v>40</v>
      </c>
      <c r="BM12" s="403" t="s">
        <v>40</v>
      </c>
      <c r="BN12" s="454"/>
      <c r="BO12" s="455"/>
      <c r="BP12" s="161" t="s">
        <v>28</v>
      </c>
      <c r="BQ12" s="162" t="s">
        <v>28</v>
      </c>
      <c r="BR12" s="561"/>
      <c r="BS12" s="162" t="s">
        <v>28</v>
      </c>
      <c r="BT12" s="415" t="s">
        <v>28</v>
      </c>
      <c r="BU12" s="179" t="s">
        <v>48</v>
      </c>
      <c r="BV12" s="181" t="s">
        <v>48</v>
      </c>
      <c r="BW12" s="461"/>
      <c r="BX12" s="401"/>
      <c r="BY12" s="162" t="s">
        <v>28</v>
      </c>
      <c r="BZ12" s="162" t="s">
        <v>28</v>
      </c>
      <c r="CA12" s="415" t="s">
        <v>28</v>
      </c>
      <c r="CB12" s="462"/>
      <c r="CC12" s="463"/>
      <c r="CD12" s="161" t="s">
        <v>28</v>
      </c>
      <c r="CE12" s="162" t="s">
        <v>28</v>
      </c>
      <c r="CF12" s="162" t="s">
        <v>28</v>
      </c>
      <c r="CG12" s="162" t="s">
        <v>28</v>
      </c>
      <c r="CH12" s="562"/>
      <c r="CI12" s="179" t="s">
        <v>48</v>
      </c>
      <c r="CJ12" s="181" t="s">
        <v>48</v>
      </c>
      <c r="CK12" s="589">
        <f>COUNTIF($E12:$CJ12,"M")</f>
        <v>26</v>
      </c>
      <c r="CL12" s="590"/>
      <c r="CM12" s="591"/>
      <c r="CN12" s="592"/>
      <c r="CO12" s="592"/>
      <c r="CP12" s="593">
        <f>COUNTIF($E12:$CJ12,"S")</f>
        <v>10</v>
      </c>
      <c r="CQ12" s="594">
        <f>COUNTIF($E12:$CJ12,"X")</f>
        <v>8</v>
      </c>
      <c r="CR12" s="589">
        <f>COUNTIF($E12:$CJ12,"Mw")</f>
        <v>8</v>
      </c>
      <c r="CS12" s="595">
        <f>COUNTIF($E12:$CJ12,"Sw")</f>
        <v>4</v>
      </c>
      <c r="CT12" s="596"/>
      <c r="CU12" s="597"/>
      <c r="CV12" s="598"/>
      <c r="CW12" s="599"/>
    </row>
    <row r="13" spans="1:101" ht="18" x14ac:dyDescent="0.3">
      <c r="B13" s="600"/>
      <c r="C13" s="600"/>
      <c r="D13" s="601"/>
      <c r="E13" s="464"/>
      <c r="F13" s="246">
        <v>7.5</v>
      </c>
      <c r="G13" s="246">
        <v>7.5</v>
      </c>
      <c r="H13" s="246">
        <v>7.5</v>
      </c>
      <c r="I13" s="472">
        <v>7.5</v>
      </c>
      <c r="J13" s="456"/>
      <c r="K13" s="473"/>
      <c r="L13" s="432">
        <v>7.5</v>
      </c>
      <c r="M13" s="434">
        <v>7.5</v>
      </c>
      <c r="N13" s="465"/>
      <c r="O13" s="574"/>
      <c r="P13" s="699">
        <v>7.5</v>
      </c>
      <c r="Q13" s="334">
        <v>7.5</v>
      </c>
      <c r="R13" s="247">
        <v>7.5</v>
      </c>
      <c r="S13" s="418"/>
      <c r="T13" s="419"/>
      <c r="U13" s="420">
        <v>7.5</v>
      </c>
      <c r="V13" s="420">
        <v>7.5</v>
      </c>
      <c r="W13" s="421">
        <v>7.5</v>
      </c>
      <c r="X13" s="422"/>
      <c r="Y13" s="423"/>
      <c r="Z13" s="445">
        <v>7.5</v>
      </c>
      <c r="AA13" s="420">
        <v>7.5</v>
      </c>
      <c r="AB13" s="700">
        <v>7.5</v>
      </c>
      <c r="AC13" s="574"/>
      <c r="AD13" s="465"/>
      <c r="AE13" s="503">
        <v>7.5</v>
      </c>
      <c r="AF13" s="575">
        <v>7.5</v>
      </c>
      <c r="AG13" s="432">
        <v>7.5</v>
      </c>
      <c r="AH13" s="433"/>
      <c r="AI13" s="434">
        <v>7.5</v>
      </c>
      <c r="AJ13" s="434">
        <v>7.5</v>
      </c>
      <c r="AK13" s="435">
        <v>7.5</v>
      </c>
      <c r="AL13" s="436"/>
      <c r="AM13" s="437"/>
      <c r="AN13" s="445">
        <v>7.5</v>
      </c>
      <c r="AO13" s="420">
        <v>7.5</v>
      </c>
      <c r="AP13" s="420">
        <v>7.5</v>
      </c>
      <c r="AQ13" s="420">
        <v>7.5</v>
      </c>
      <c r="AR13" s="576"/>
      <c r="AS13" s="503">
        <v>7.5</v>
      </c>
      <c r="AT13" s="575">
        <v>7.5</v>
      </c>
      <c r="AU13" s="445">
        <v>7.5</v>
      </c>
      <c r="AV13" s="420">
        <v>7.5</v>
      </c>
      <c r="AW13" s="446"/>
      <c r="AX13" s="420">
        <v>7.5</v>
      </c>
      <c r="AY13" s="421">
        <v>7.5</v>
      </c>
      <c r="AZ13" s="447"/>
      <c r="BA13" s="448"/>
      <c r="BB13" s="245">
        <v>7.5</v>
      </c>
      <c r="BC13" s="246">
        <v>7.5</v>
      </c>
      <c r="BD13" s="246">
        <v>7.5</v>
      </c>
      <c r="BE13" s="246">
        <v>7.5</v>
      </c>
      <c r="BF13" s="576"/>
      <c r="BG13" s="125">
        <v>7.5</v>
      </c>
      <c r="BH13" s="126">
        <v>7.5</v>
      </c>
      <c r="BI13" s="456"/>
      <c r="BJ13" s="434">
        <v>7.5</v>
      </c>
      <c r="BK13" s="434">
        <v>7.5</v>
      </c>
      <c r="BL13" s="434">
        <v>7.5</v>
      </c>
      <c r="BM13" s="435">
        <v>7.5</v>
      </c>
      <c r="BN13" s="457"/>
      <c r="BO13" s="458"/>
      <c r="BP13" s="445">
        <v>7.5</v>
      </c>
      <c r="BQ13" s="420">
        <v>7.5</v>
      </c>
      <c r="BR13" s="446"/>
      <c r="BS13" s="420">
        <v>7.5</v>
      </c>
      <c r="BT13" s="421">
        <v>7.5</v>
      </c>
      <c r="BU13" s="503">
        <v>7.5</v>
      </c>
      <c r="BV13" s="575">
        <v>7.5</v>
      </c>
      <c r="BW13" s="464"/>
      <c r="BX13" s="465"/>
      <c r="BY13" s="420">
        <v>7.5</v>
      </c>
      <c r="BZ13" s="420">
        <v>7.5</v>
      </c>
      <c r="CA13" s="421">
        <v>7.5</v>
      </c>
      <c r="CB13" s="466"/>
      <c r="CC13" s="467"/>
      <c r="CD13" s="445">
        <v>7.5</v>
      </c>
      <c r="CE13" s="420">
        <v>7.5</v>
      </c>
      <c r="CF13" s="420">
        <v>7.5</v>
      </c>
      <c r="CG13" s="420">
        <v>7.5</v>
      </c>
      <c r="CH13" s="577"/>
      <c r="CI13" s="503">
        <v>7.5</v>
      </c>
      <c r="CJ13" s="575">
        <v>7.5</v>
      </c>
      <c r="CK13" s="578"/>
      <c r="CL13" s="579"/>
      <c r="CM13" s="580"/>
      <c r="CN13" s="581"/>
      <c r="CO13" s="581"/>
      <c r="CP13" s="582"/>
      <c r="CQ13" s="583"/>
      <c r="CR13" s="578"/>
      <c r="CS13" s="584"/>
      <c r="CT13" s="585"/>
      <c r="CU13" s="602">
        <f>SUM(E13:CJ13)</f>
        <v>420</v>
      </c>
      <c r="CV13" s="603">
        <f>35*12*D12</f>
        <v>420</v>
      </c>
      <c r="CW13" s="604">
        <f>CU13-CV13</f>
        <v>0</v>
      </c>
    </row>
    <row r="14" spans="1:101" ht="18" x14ac:dyDescent="0.3">
      <c r="B14" s="310">
        <v>3</v>
      </c>
      <c r="C14" s="310" t="s">
        <v>113</v>
      </c>
      <c r="D14" s="558">
        <v>1</v>
      </c>
      <c r="E14" s="161" t="s">
        <v>28</v>
      </c>
      <c r="F14" s="162" t="s">
        <v>28</v>
      </c>
      <c r="G14" s="162" t="s">
        <v>28</v>
      </c>
      <c r="H14" s="701"/>
      <c r="I14" s="697" t="s">
        <v>28</v>
      </c>
      <c r="J14" s="179" t="s">
        <v>48</v>
      </c>
      <c r="K14" s="181" t="s">
        <v>48</v>
      </c>
      <c r="L14" s="461"/>
      <c r="M14" s="470" t="s">
        <v>67</v>
      </c>
      <c r="N14" s="470" t="s">
        <v>67</v>
      </c>
      <c r="O14" s="470" t="s">
        <v>67</v>
      </c>
      <c r="P14" s="471" t="s">
        <v>67</v>
      </c>
      <c r="Q14" s="428"/>
      <c r="R14" s="429"/>
      <c r="S14" s="399" t="s">
        <v>40</v>
      </c>
      <c r="T14" s="400" t="s">
        <v>40</v>
      </c>
      <c r="U14" s="401"/>
      <c r="V14" s="402"/>
      <c r="W14" s="403" t="s">
        <v>40</v>
      </c>
      <c r="X14" s="404" t="s">
        <v>50</v>
      </c>
      <c r="Y14" s="405" t="s">
        <v>50</v>
      </c>
      <c r="Z14" s="413"/>
      <c r="AA14" s="414"/>
      <c r="AB14" s="162" t="s">
        <v>28</v>
      </c>
      <c r="AC14" s="162" t="s">
        <v>28</v>
      </c>
      <c r="AD14" s="415" t="s">
        <v>28</v>
      </c>
      <c r="AE14" s="416"/>
      <c r="AF14" s="417"/>
      <c r="AG14" s="161" t="s">
        <v>28</v>
      </c>
      <c r="AH14" s="162" t="s">
        <v>28</v>
      </c>
      <c r="AI14" s="400" t="s">
        <v>40</v>
      </c>
      <c r="AJ14" s="402"/>
      <c r="AK14" s="401"/>
      <c r="AL14" s="179" t="s">
        <v>48</v>
      </c>
      <c r="AM14" s="181" t="s">
        <v>48</v>
      </c>
      <c r="AN14" s="399" t="s">
        <v>40</v>
      </c>
      <c r="AO14" s="427"/>
      <c r="AP14" s="400" t="s">
        <v>40</v>
      </c>
      <c r="AQ14" s="400" t="s">
        <v>40</v>
      </c>
      <c r="AR14" s="403" t="s">
        <v>40</v>
      </c>
      <c r="AS14" s="428"/>
      <c r="AT14" s="429"/>
      <c r="AU14" s="161" t="s">
        <v>28</v>
      </c>
      <c r="AV14" s="162" t="s">
        <v>28</v>
      </c>
      <c r="AW14" s="162" t="s">
        <v>28</v>
      </c>
      <c r="AX14" s="162" t="s">
        <v>28</v>
      </c>
      <c r="AY14" s="559"/>
      <c r="AZ14" s="179" t="s">
        <v>48</v>
      </c>
      <c r="BA14" s="181" t="s">
        <v>48</v>
      </c>
      <c r="BB14" s="161" t="s">
        <v>28</v>
      </c>
      <c r="BC14" s="162" t="s">
        <v>28</v>
      </c>
      <c r="BD14" s="442"/>
      <c r="BE14" s="162" t="s">
        <v>28</v>
      </c>
      <c r="BF14" s="415" t="s">
        <v>28</v>
      </c>
      <c r="BG14" s="443"/>
      <c r="BH14" s="444"/>
      <c r="BI14" s="560" t="s">
        <v>67</v>
      </c>
      <c r="BJ14" s="470" t="s">
        <v>67</v>
      </c>
      <c r="BK14" s="470" t="s">
        <v>67</v>
      </c>
      <c r="BL14" s="470" t="s">
        <v>67</v>
      </c>
      <c r="BM14" s="559"/>
      <c r="BN14" s="131" t="s">
        <v>50</v>
      </c>
      <c r="BO14" s="132" t="s">
        <v>50</v>
      </c>
      <c r="BP14" s="453"/>
      <c r="BQ14" s="400" t="s">
        <v>40</v>
      </c>
      <c r="BR14" s="400" t="s">
        <v>40</v>
      </c>
      <c r="BS14" s="400" t="s">
        <v>40</v>
      </c>
      <c r="BT14" s="403" t="s">
        <v>40</v>
      </c>
      <c r="BU14" s="454"/>
      <c r="BV14" s="455"/>
      <c r="BW14" s="161" t="s">
        <v>28</v>
      </c>
      <c r="BX14" s="162" t="s">
        <v>28</v>
      </c>
      <c r="BY14" s="561"/>
      <c r="BZ14" s="162" t="s">
        <v>28</v>
      </c>
      <c r="CA14" s="415" t="s">
        <v>28</v>
      </c>
      <c r="CB14" s="179" t="s">
        <v>48</v>
      </c>
      <c r="CC14" s="181" t="s">
        <v>48</v>
      </c>
      <c r="CD14" s="461"/>
      <c r="CE14" s="401"/>
      <c r="CF14" s="162" t="s">
        <v>28</v>
      </c>
      <c r="CG14" s="162" t="s">
        <v>28</v>
      </c>
      <c r="CH14" s="415" t="s">
        <v>28</v>
      </c>
      <c r="CI14" s="462"/>
      <c r="CJ14" s="463"/>
      <c r="CK14" s="589">
        <f>COUNTIF($E14:$CJ14,"M")</f>
        <v>24</v>
      </c>
      <c r="CL14" s="590"/>
      <c r="CM14" s="591"/>
      <c r="CN14" s="592"/>
      <c r="CO14" s="592"/>
      <c r="CP14" s="593">
        <f>COUNTIF($E14:$CJ14,"S")</f>
        <v>12</v>
      </c>
      <c r="CQ14" s="594">
        <f>COUNTIF($E14:$CJ14,"X")</f>
        <v>8</v>
      </c>
      <c r="CR14" s="589">
        <f>COUNTIF($E14:$CJ14,"Mw")</f>
        <v>8</v>
      </c>
      <c r="CS14" s="595">
        <f>COUNTIF($E14:$CJ14,"Sw")</f>
        <v>4</v>
      </c>
      <c r="CT14" s="596"/>
      <c r="CU14" s="597"/>
      <c r="CV14" s="598"/>
      <c r="CW14" s="599"/>
    </row>
    <row r="15" spans="1:101" ht="18" x14ac:dyDescent="0.3">
      <c r="B15" s="600"/>
      <c r="C15" s="600"/>
      <c r="D15" s="601"/>
      <c r="E15" s="445">
        <v>7.5</v>
      </c>
      <c r="F15" s="420">
        <v>7.5</v>
      </c>
      <c r="G15" s="420">
        <v>7.5</v>
      </c>
      <c r="H15" s="702"/>
      <c r="I15" s="699">
        <v>7.5</v>
      </c>
      <c r="J15" s="503">
        <v>7.5</v>
      </c>
      <c r="K15" s="575">
        <v>7.5</v>
      </c>
      <c r="L15" s="464"/>
      <c r="M15" s="246">
        <v>7.5</v>
      </c>
      <c r="N15" s="246">
        <v>7.5</v>
      </c>
      <c r="O15" s="246">
        <v>7.5</v>
      </c>
      <c r="P15" s="472">
        <v>7.5</v>
      </c>
      <c r="Q15" s="456"/>
      <c r="R15" s="473"/>
      <c r="S15" s="432">
        <v>7.5</v>
      </c>
      <c r="T15" s="434">
        <v>7.5</v>
      </c>
      <c r="U15" s="465"/>
      <c r="V15" s="574"/>
      <c r="W15" s="435">
        <v>7.5</v>
      </c>
      <c r="X15" s="334">
        <v>7.5</v>
      </c>
      <c r="Y15" s="247">
        <v>7.5</v>
      </c>
      <c r="Z15" s="418"/>
      <c r="AA15" s="419"/>
      <c r="AB15" s="420">
        <v>7.5</v>
      </c>
      <c r="AC15" s="420">
        <v>7.5</v>
      </c>
      <c r="AD15" s="421">
        <v>7.5</v>
      </c>
      <c r="AE15" s="422"/>
      <c r="AF15" s="423"/>
      <c r="AG15" s="445">
        <v>7.5</v>
      </c>
      <c r="AH15" s="420">
        <v>7.5</v>
      </c>
      <c r="AI15" s="434">
        <v>7.5</v>
      </c>
      <c r="AJ15" s="574"/>
      <c r="AK15" s="465"/>
      <c r="AL15" s="503">
        <v>7.5</v>
      </c>
      <c r="AM15" s="575">
        <v>7.5</v>
      </c>
      <c r="AN15" s="432">
        <v>7.5</v>
      </c>
      <c r="AO15" s="433"/>
      <c r="AP15" s="434">
        <v>7.5</v>
      </c>
      <c r="AQ15" s="434">
        <v>7.5</v>
      </c>
      <c r="AR15" s="435">
        <v>7.5</v>
      </c>
      <c r="AS15" s="436"/>
      <c r="AT15" s="437"/>
      <c r="AU15" s="445">
        <v>7.5</v>
      </c>
      <c r="AV15" s="420">
        <v>7.5</v>
      </c>
      <c r="AW15" s="420">
        <v>7.5</v>
      </c>
      <c r="AX15" s="420">
        <v>7.5</v>
      </c>
      <c r="AY15" s="576"/>
      <c r="AZ15" s="503">
        <v>7.5</v>
      </c>
      <c r="BA15" s="575">
        <v>7.5</v>
      </c>
      <c r="BB15" s="445">
        <v>7.5</v>
      </c>
      <c r="BC15" s="420">
        <v>7.5</v>
      </c>
      <c r="BD15" s="446"/>
      <c r="BE15" s="420">
        <v>7.5</v>
      </c>
      <c r="BF15" s="421">
        <v>7.5</v>
      </c>
      <c r="BG15" s="447"/>
      <c r="BH15" s="448"/>
      <c r="BI15" s="245">
        <v>7.5</v>
      </c>
      <c r="BJ15" s="246">
        <v>7.5</v>
      </c>
      <c r="BK15" s="246">
        <v>7.5</v>
      </c>
      <c r="BL15" s="246">
        <v>7.5</v>
      </c>
      <c r="BM15" s="576"/>
      <c r="BN15" s="125">
        <v>7.5</v>
      </c>
      <c r="BO15" s="126">
        <v>7.5</v>
      </c>
      <c r="BP15" s="456"/>
      <c r="BQ15" s="434">
        <v>7.5</v>
      </c>
      <c r="BR15" s="434">
        <v>7.5</v>
      </c>
      <c r="BS15" s="434">
        <v>7.5</v>
      </c>
      <c r="BT15" s="435">
        <v>7.5</v>
      </c>
      <c r="BU15" s="457"/>
      <c r="BV15" s="458"/>
      <c r="BW15" s="445">
        <v>7.5</v>
      </c>
      <c r="BX15" s="420">
        <v>7.5</v>
      </c>
      <c r="BY15" s="446"/>
      <c r="BZ15" s="420">
        <v>7.5</v>
      </c>
      <c r="CA15" s="421">
        <v>7.5</v>
      </c>
      <c r="CB15" s="503">
        <v>7.5</v>
      </c>
      <c r="CC15" s="575">
        <v>7.5</v>
      </c>
      <c r="CD15" s="464"/>
      <c r="CE15" s="465"/>
      <c r="CF15" s="420">
        <v>7.5</v>
      </c>
      <c r="CG15" s="420">
        <v>7.5</v>
      </c>
      <c r="CH15" s="421">
        <v>7.5</v>
      </c>
      <c r="CI15" s="466"/>
      <c r="CJ15" s="467"/>
      <c r="CK15" s="578"/>
      <c r="CL15" s="579"/>
      <c r="CM15" s="580"/>
      <c r="CN15" s="581"/>
      <c r="CO15" s="581"/>
      <c r="CP15" s="582"/>
      <c r="CQ15" s="583"/>
      <c r="CR15" s="578"/>
      <c r="CS15" s="584"/>
      <c r="CT15" s="585"/>
      <c r="CU15" s="602">
        <f>SUM(E15:CJ15)</f>
        <v>420</v>
      </c>
      <c r="CV15" s="603">
        <f>35*12*D14</f>
        <v>420</v>
      </c>
      <c r="CW15" s="604">
        <f>CU15-CV15</f>
        <v>0</v>
      </c>
    </row>
    <row r="16" spans="1:101" ht="18" x14ac:dyDescent="0.3">
      <c r="B16" s="310">
        <v>4</v>
      </c>
      <c r="C16" s="310" t="s">
        <v>107</v>
      </c>
      <c r="D16" s="558">
        <v>1</v>
      </c>
      <c r="E16" s="461"/>
      <c r="F16" s="401"/>
      <c r="G16" s="162" t="s">
        <v>28</v>
      </c>
      <c r="H16" s="162" t="s">
        <v>28</v>
      </c>
      <c r="I16" s="415" t="s">
        <v>28</v>
      </c>
      <c r="J16" s="462"/>
      <c r="K16" s="463"/>
      <c r="L16" s="161" t="s">
        <v>28</v>
      </c>
      <c r="M16" s="162" t="s">
        <v>28</v>
      </c>
      <c r="N16" s="162" t="s">
        <v>28</v>
      </c>
      <c r="O16" s="162" t="s">
        <v>28</v>
      </c>
      <c r="P16" s="562"/>
      <c r="Q16" s="179" t="s">
        <v>48</v>
      </c>
      <c r="R16" s="181" t="s">
        <v>48</v>
      </c>
      <c r="S16" s="461"/>
      <c r="T16" s="470" t="s">
        <v>67</v>
      </c>
      <c r="U16" s="470" t="s">
        <v>67</v>
      </c>
      <c r="V16" s="470" t="s">
        <v>67</v>
      </c>
      <c r="W16" s="471" t="s">
        <v>67</v>
      </c>
      <c r="X16" s="428"/>
      <c r="Y16" s="429"/>
      <c r="Z16" s="399" t="s">
        <v>40</v>
      </c>
      <c r="AA16" s="400" t="s">
        <v>40</v>
      </c>
      <c r="AB16" s="401"/>
      <c r="AC16" s="402"/>
      <c r="AD16" s="697" t="s">
        <v>28</v>
      </c>
      <c r="AE16" s="404" t="s">
        <v>50</v>
      </c>
      <c r="AF16" s="405" t="s">
        <v>50</v>
      </c>
      <c r="AG16" s="413"/>
      <c r="AH16" s="414"/>
      <c r="AI16" s="162" t="s">
        <v>28</v>
      </c>
      <c r="AJ16" s="162" t="s">
        <v>28</v>
      </c>
      <c r="AK16" s="415" t="s">
        <v>28</v>
      </c>
      <c r="AL16" s="416"/>
      <c r="AM16" s="417"/>
      <c r="AN16" s="161" t="s">
        <v>28</v>
      </c>
      <c r="AO16" s="162" t="s">
        <v>28</v>
      </c>
      <c r="AP16" s="400" t="s">
        <v>40</v>
      </c>
      <c r="AQ16" s="402"/>
      <c r="AR16" s="401"/>
      <c r="AS16" s="179" t="s">
        <v>48</v>
      </c>
      <c r="AT16" s="181" t="s">
        <v>48</v>
      </c>
      <c r="AU16" s="399" t="s">
        <v>40</v>
      </c>
      <c r="AV16" s="427"/>
      <c r="AW16" s="400" t="s">
        <v>40</v>
      </c>
      <c r="AX16" s="400" t="s">
        <v>40</v>
      </c>
      <c r="AY16" s="403" t="s">
        <v>40</v>
      </c>
      <c r="AZ16" s="428"/>
      <c r="BA16" s="429"/>
      <c r="BB16" s="161" t="s">
        <v>28</v>
      </c>
      <c r="BC16" s="162" t="s">
        <v>28</v>
      </c>
      <c r="BD16" s="162" t="s">
        <v>28</v>
      </c>
      <c r="BE16" s="162" t="s">
        <v>28</v>
      </c>
      <c r="BF16" s="559"/>
      <c r="BG16" s="179" t="s">
        <v>48</v>
      </c>
      <c r="BH16" s="181" t="s">
        <v>48</v>
      </c>
      <c r="BI16" s="161" t="s">
        <v>28</v>
      </c>
      <c r="BJ16" s="162" t="s">
        <v>28</v>
      </c>
      <c r="BK16" s="442"/>
      <c r="BL16" s="162" t="s">
        <v>28</v>
      </c>
      <c r="BM16" s="415" t="s">
        <v>28</v>
      </c>
      <c r="BN16" s="443"/>
      <c r="BO16" s="444"/>
      <c r="BP16" s="560" t="s">
        <v>67</v>
      </c>
      <c r="BQ16" s="470" t="s">
        <v>67</v>
      </c>
      <c r="BR16" s="470" t="s">
        <v>67</v>
      </c>
      <c r="BS16" s="470" t="s">
        <v>67</v>
      </c>
      <c r="BT16" s="559"/>
      <c r="BU16" s="131" t="s">
        <v>50</v>
      </c>
      <c r="BV16" s="132" t="s">
        <v>50</v>
      </c>
      <c r="BW16" s="453"/>
      <c r="BX16" s="400" t="s">
        <v>40</v>
      </c>
      <c r="BY16" s="400" t="s">
        <v>40</v>
      </c>
      <c r="BZ16" s="400" t="s">
        <v>40</v>
      </c>
      <c r="CA16" s="403" t="s">
        <v>40</v>
      </c>
      <c r="CB16" s="454"/>
      <c r="CC16" s="455"/>
      <c r="CD16" s="161" t="s">
        <v>28</v>
      </c>
      <c r="CE16" s="162" t="s">
        <v>28</v>
      </c>
      <c r="CF16" s="561"/>
      <c r="CG16" s="162" t="s">
        <v>28</v>
      </c>
      <c r="CH16" s="415" t="s">
        <v>28</v>
      </c>
      <c r="CI16" s="179" t="s">
        <v>48</v>
      </c>
      <c r="CJ16" s="181" t="s">
        <v>48</v>
      </c>
      <c r="CK16" s="589">
        <f>COUNTIF($E16:$CJ16,"M")</f>
        <v>25</v>
      </c>
      <c r="CL16" s="590"/>
      <c r="CM16" s="591"/>
      <c r="CN16" s="592"/>
      <c r="CO16" s="592"/>
      <c r="CP16" s="593">
        <f>COUNTIF($E16:$CJ16,"S")</f>
        <v>11</v>
      </c>
      <c r="CQ16" s="594">
        <f>COUNTIF($E16:$CJ16,"X")</f>
        <v>8</v>
      </c>
      <c r="CR16" s="589">
        <f>COUNTIF($E16:$CJ16,"Mw")</f>
        <v>8</v>
      </c>
      <c r="CS16" s="595">
        <f>COUNTIF($E16:$CJ16,"Sw")</f>
        <v>4</v>
      </c>
      <c r="CT16" s="596"/>
      <c r="CU16" s="597"/>
      <c r="CV16" s="598"/>
      <c r="CW16" s="599"/>
    </row>
    <row r="17" spans="2:101" ht="18" x14ac:dyDescent="0.3">
      <c r="B17" s="600"/>
      <c r="C17" s="600"/>
      <c r="D17" s="601"/>
      <c r="E17" s="464"/>
      <c r="F17" s="465"/>
      <c r="G17" s="420">
        <v>7.5</v>
      </c>
      <c r="H17" s="420">
        <v>7.5</v>
      </c>
      <c r="I17" s="421">
        <v>7.5</v>
      </c>
      <c r="J17" s="466"/>
      <c r="K17" s="467"/>
      <c r="L17" s="445">
        <v>7.5</v>
      </c>
      <c r="M17" s="420">
        <v>7.5</v>
      </c>
      <c r="N17" s="420">
        <v>7.5</v>
      </c>
      <c r="O17" s="420">
        <v>7.5</v>
      </c>
      <c r="P17" s="577"/>
      <c r="Q17" s="503">
        <v>7.5</v>
      </c>
      <c r="R17" s="575">
        <v>7.5</v>
      </c>
      <c r="S17" s="464"/>
      <c r="T17" s="246">
        <v>7.5</v>
      </c>
      <c r="U17" s="246">
        <v>7.5</v>
      </c>
      <c r="V17" s="246">
        <v>7.5</v>
      </c>
      <c r="W17" s="472">
        <v>7.5</v>
      </c>
      <c r="X17" s="456"/>
      <c r="Y17" s="473"/>
      <c r="Z17" s="432">
        <v>7.5</v>
      </c>
      <c r="AA17" s="434">
        <v>7.5</v>
      </c>
      <c r="AB17" s="465"/>
      <c r="AC17" s="574"/>
      <c r="AD17" s="699">
        <v>7.5</v>
      </c>
      <c r="AE17" s="334">
        <v>7.5</v>
      </c>
      <c r="AF17" s="247">
        <v>7.5</v>
      </c>
      <c r="AG17" s="418"/>
      <c r="AH17" s="419"/>
      <c r="AI17" s="420">
        <v>7.5</v>
      </c>
      <c r="AJ17" s="420">
        <v>7.5</v>
      </c>
      <c r="AK17" s="421">
        <v>7.5</v>
      </c>
      <c r="AL17" s="422"/>
      <c r="AM17" s="423"/>
      <c r="AN17" s="445">
        <v>7.5</v>
      </c>
      <c r="AO17" s="420">
        <v>7.5</v>
      </c>
      <c r="AP17" s="434">
        <v>7.5</v>
      </c>
      <c r="AQ17" s="574"/>
      <c r="AR17" s="465"/>
      <c r="AS17" s="503">
        <v>7.5</v>
      </c>
      <c r="AT17" s="575">
        <v>7.5</v>
      </c>
      <c r="AU17" s="432">
        <v>7.5</v>
      </c>
      <c r="AV17" s="433"/>
      <c r="AW17" s="434">
        <v>7.5</v>
      </c>
      <c r="AX17" s="434">
        <v>7.5</v>
      </c>
      <c r="AY17" s="435">
        <v>7.5</v>
      </c>
      <c r="AZ17" s="436"/>
      <c r="BA17" s="437"/>
      <c r="BB17" s="445">
        <v>7.5</v>
      </c>
      <c r="BC17" s="420">
        <v>7.5</v>
      </c>
      <c r="BD17" s="420">
        <v>7.5</v>
      </c>
      <c r="BE17" s="420">
        <v>7.5</v>
      </c>
      <c r="BF17" s="576"/>
      <c r="BG17" s="503">
        <v>7.5</v>
      </c>
      <c r="BH17" s="575">
        <v>7.5</v>
      </c>
      <c r="BI17" s="445">
        <v>7.5</v>
      </c>
      <c r="BJ17" s="420">
        <v>7.5</v>
      </c>
      <c r="BK17" s="446"/>
      <c r="BL17" s="420">
        <v>7.5</v>
      </c>
      <c r="BM17" s="421">
        <v>7.5</v>
      </c>
      <c r="BN17" s="447"/>
      <c r="BO17" s="448"/>
      <c r="BP17" s="245">
        <v>7.5</v>
      </c>
      <c r="BQ17" s="246">
        <v>7.5</v>
      </c>
      <c r="BR17" s="246">
        <v>7.5</v>
      </c>
      <c r="BS17" s="246">
        <v>7.5</v>
      </c>
      <c r="BT17" s="576"/>
      <c r="BU17" s="125">
        <v>7.5</v>
      </c>
      <c r="BV17" s="126">
        <v>7.5</v>
      </c>
      <c r="BW17" s="456"/>
      <c r="BX17" s="434">
        <v>7.5</v>
      </c>
      <c r="BY17" s="434">
        <v>7.5</v>
      </c>
      <c r="BZ17" s="434">
        <v>7.5</v>
      </c>
      <c r="CA17" s="435">
        <v>7.5</v>
      </c>
      <c r="CB17" s="457"/>
      <c r="CC17" s="458"/>
      <c r="CD17" s="445">
        <v>7.5</v>
      </c>
      <c r="CE17" s="420">
        <v>7.5</v>
      </c>
      <c r="CF17" s="446"/>
      <c r="CG17" s="420">
        <v>7.5</v>
      </c>
      <c r="CH17" s="421">
        <v>7.5</v>
      </c>
      <c r="CI17" s="503">
        <v>7.5</v>
      </c>
      <c r="CJ17" s="575">
        <v>7.5</v>
      </c>
      <c r="CK17" s="578"/>
      <c r="CL17" s="579"/>
      <c r="CM17" s="580"/>
      <c r="CN17" s="581"/>
      <c r="CO17" s="581"/>
      <c r="CP17" s="582"/>
      <c r="CQ17" s="583"/>
      <c r="CR17" s="578"/>
      <c r="CS17" s="584"/>
      <c r="CT17" s="585"/>
      <c r="CU17" s="602">
        <f>SUM(E17:CJ17)</f>
        <v>420</v>
      </c>
      <c r="CV17" s="603">
        <f>35*12*D16</f>
        <v>420</v>
      </c>
      <c r="CW17" s="604">
        <f>CU17-CV17</f>
        <v>0</v>
      </c>
    </row>
    <row r="18" spans="2:101" ht="18" x14ac:dyDescent="0.3">
      <c r="B18" s="310">
        <v>5</v>
      </c>
      <c r="C18" s="310" t="s">
        <v>114</v>
      </c>
      <c r="D18" s="558">
        <v>1</v>
      </c>
      <c r="E18" s="161" t="s">
        <v>28</v>
      </c>
      <c r="F18" s="162" t="s">
        <v>28</v>
      </c>
      <c r="G18" s="561"/>
      <c r="H18" s="162" t="s">
        <v>28</v>
      </c>
      <c r="I18" s="415" t="s">
        <v>28</v>
      </c>
      <c r="J18" s="179" t="s">
        <v>48</v>
      </c>
      <c r="K18" s="181" t="s">
        <v>48</v>
      </c>
      <c r="L18" s="461"/>
      <c r="M18" s="401"/>
      <c r="N18" s="162" t="s">
        <v>28</v>
      </c>
      <c r="O18" s="703" t="s">
        <v>40</v>
      </c>
      <c r="P18" s="703" t="s">
        <v>40</v>
      </c>
      <c r="Q18" s="462"/>
      <c r="R18" s="463"/>
      <c r="S18" s="161" t="s">
        <v>28</v>
      </c>
      <c r="T18" s="162" t="s">
        <v>28</v>
      </c>
      <c r="U18" s="162" t="s">
        <v>28</v>
      </c>
      <c r="V18" s="162" t="s">
        <v>28</v>
      </c>
      <c r="W18" s="562"/>
      <c r="X18" s="179" t="s">
        <v>48</v>
      </c>
      <c r="Y18" s="181" t="s">
        <v>48</v>
      </c>
      <c r="Z18" s="461"/>
      <c r="AA18" s="470" t="s">
        <v>67</v>
      </c>
      <c r="AB18" s="470" t="s">
        <v>67</v>
      </c>
      <c r="AC18" s="470" t="s">
        <v>67</v>
      </c>
      <c r="AD18" s="471" t="s">
        <v>67</v>
      </c>
      <c r="AE18" s="428"/>
      <c r="AF18" s="429"/>
      <c r="AG18" s="399" t="s">
        <v>40</v>
      </c>
      <c r="AH18" s="400" t="s">
        <v>40</v>
      </c>
      <c r="AI18" s="401"/>
      <c r="AJ18" s="402"/>
      <c r="AK18" s="697" t="s">
        <v>28</v>
      </c>
      <c r="AL18" s="404" t="s">
        <v>50</v>
      </c>
      <c r="AM18" s="405" t="s">
        <v>50</v>
      </c>
      <c r="AN18" s="413"/>
      <c r="AO18" s="414"/>
      <c r="AP18" s="162" t="s">
        <v>28</v>
      </c>
      <c r="AQ18" s="162" t="s">
        <v>28</v>
      </c>
      <c r="AR18" s="415" t="s">
        <v>28</v>
      </c>
      <c r="AS18" s="416"/>
      <c r="AT18" s="417"/>
      <c r="AU18" s="161" t="s">
        <v>28</v>
      </c>
      <c r="AV18" s="162" t="s">
        <v>28</v>
      </c>
      <c r="AW18" s="400" t="s">
        <v>40</v>
      </c>
      <c r="AX18" s="402"/>
      <c r="AY18" s="401"/>
      <c r="AZ18" s="179" t="s">
        <v>48</v>
      </c>
      <c r="BA18" s="181" t="s">
        <v>48</v>
      </c>
      <c r="BB18" s="399" t="s">
        <v>40</v>
      </c>
      <c r="BC18" s="427"/>
      <c r="BD18" s="400" t="s">
        <v>40</v>
      </c>
      <c r="BE18" s="400" t="s">
        <v>40</v>
      </c>
      <c r="BF18" s="403" t="s">
        <v>40</v>
      </c>
      <c r="BG18" s="428"/>
      <c r="BH18" s="429"/>
      <c r="BI18" s="161" t="s">
        <v>28</v>
      </c>
      <c r="BJ18" s="162" t="s">
        <v>28</v>
      </c>
      <c r="BK18" s="162" t="s">
        <v>28</v>
      </c>
      <c r="BL18" s="162" t="s">
        <v>28</v>
      </c>
      <c r="BM18" s="559"/>
      <c r="BN18" s="179" t="s">
        <v>48</v>
      </c>
      <c r="BO18" s="181" t="s">
        <v>48</v>
      </c>
      <c r="BP18" s="161" t="s">
        <v>28</v>
      </c>
      <c r="BQ18" s="162" t="s">
        <v>28</v>
      </c>
      <c r="BR18" s="442"/>
      <c r="BS18" s="162" t="s">
        <v>28</v>
      </c>
      <c r="BT18" s="415" t="s">
        <v>28</v>
      </c>
      <c r="BU18" s="443"/>
      <c r="BV18" s="444"/>
      <c r="BW18" s="560" t="s">
        <v>67</v>
      </c>
      <c r="BX18" s="470" t="s">
        <v>67</v>
      </c>
      <c r="BY18" s="470" t="s">
        <v>67</v>
      </c>
      <c r="BZ18" s="470" t="s">
        <v>67</v>
      </c>
      <c r="CA18" s="559"/>
      <c r="CB18" s="131" t="s">
        <v>50</v>
      </c>
      <c r="CC18" s="132" t="s">
        <v>50</v>
      </c>
      <c r="CD18" s="453"/>
      <c r="CE18" s="400" t="s">
        <v>40</v>
      </c>
      <c r="CF18" s="400" t="s">
        <v>40</v>
      </c>
      <c r="CG18" s="400" t="s">
        <v>40</v>
      </c>
      <c r="CH18" s="403" t="s">
        <v>40</v>
      </c>
      <c r="CI18" s="454"/>
      <c r="CJ18" s="455"/>
      <c r="CK18" s="589">
        <f>COUNTIF($E18:$CJ18,"M")</f>
        <v>23</v>
      </c>
      <c r="CL18" s="590"/>
      <c r="CM18" s="591"/>
      <c r="CN18" s="592"/>
      <c r="CO18" s="592"/>
      <c r="CP18" s="593">
        <f>COUNTIF($E18:$CJ18,"S")</f>
        <v>13</v>
      </c>
      <c r="CQ18" s="594">
        <f>COUNTIF($E18:$CJ18,"X")</f>
        <v>8</v>
      </c>
      <c r="CR18" s="589">
        <f>COUNTIF($E18:$CJ18,"Mw")</f>
        <v>8</v>
      </c>
      <c r="CS18" s="595">
        <f>COUNTIF($E18:$CJ18,"Sw")</f>
        <v>4</v>
      </c>
      <c r="CT18" s="596"/>
      <c r="CU18" s="597"/>
      <c r="CV18" s="598"/>
      <c r="CW18" s="599"/>
    </row>
    <row r="19" spans="2:101" ht="18" x14ac:dyDescent="0.3">
      <c r="B19" s="600"/>
      <c r="C19" s="600"/>
      <c r="D19" s="601"/>
      <c r="E19" s="445">
        <v>7.5</v>
      </c>
      <c r="F19" s="420">
        <v>7.5</v>
      </c>
      <c r="G19" s="446"/>
      <c r="H19" s="420">
        <v>7.5</v>
      </c>
      <c r="I19" s="421">
        <v>7.5</v>
      </c>
      <c r="J19" s="503">
        <v>7.5</v>
      </c>
      <c r="K19" s="575">
        <v>7.5</v>
      </c>
      <c r="L19" s="464"/>
      <c r="M19" s="465"/>
      <c r="N19" s="420">
        <v>7.5</v>
      </c>
      <c r="O19" s="704">
        <v>7.5</v>
      </c>
      <c r="P19" s="704">
        <v>7.5</v>
      </c>
      <c r="Q19" s="466"/>
      <c r="R19" s="467"/>
      <c r="S19" s="445">
        <v>7.5</v>
      </c>
      <c r="T19" s="420">
        <v>7.5</v>
      </c>
      <c r="U19" s="420">
        <v>7.5</v>
      </c>
      <c r="V19" s="420">
        <v>7.5</v>
      </c>
      <c r="W19" s="577"/>
      <c r="X19" s="503">
        <v>7.5</v>
      </c>
      <c r="Y19" s="575">
        <v>7.5</v>
      </c>
      <c r="Z19" s="464"/>
      <c r="AA19" s="246">
        <v>7.5</v>
      </c>
      <c r="AB19" s="246">
        <v>7.5</v>
      </c>
      <c r="AC19" s="246">
        <v>7.5</v>
      </c>
      <c r="AD19" s="472">
        <v>7.5</v>
      </c>
      <c r="AE19" s="456"/>
      <c r="AF19" s="473"/>
      <c r="AG19" s="432">
        <v>7.5</v>
      </c>
      <c r="AH19" s="434">
        <v>7.5</v>
      </c>
      <c r="AI19" s="465"/>
      <c r="AJ19" s="574"/>
      <c r="AK19" s="699">
        <v>7.5</v>
      </c>
      <c r="AL19" s="334">
        <v>7.5</v>
      </c>
      <c r="AM19" s="247">
        <v>7.5</v>
      </c>
      <c r="AN19" s="418"/>
      <c r="AO19" s="419"/>
      <c r="AP19" s="420">
        <v>7.5</v>
      </c>
      <c r="AQ19" s="420">
        <v>7.5</v>
      </c>
      <c r="AR19" s="421">
        <v>7.5</v>
      </c>
      <c r="AS19" s="422"/>
      <c r="AT19" s="423"/>
      <c r="AU19" s="445">
        <v>7.5</v>
      </c>
      <c r="AV19" s="420">
        <v>7.5</v>
      </c>
      <c r="AW19" s="434">
        <v>7.5</v>
      </c>
      <c r="AX19" s="574"/>
      <c r="AY19" s="465"/>
      <c r="AZ19" s="503">
        <v>7.5</v>
      </c>
      <c r="BA19" s="575">
        <v>7.5</v>
      </c>
      <c r="BB19" s="432">
        <v>7.5</v>
      </c>
      <c r="BC19" s="433"/>
      <c r="BD19" s="434">
        <v>7.5</v>
      </c>
      <c r="BE19" s="434">
        <v>7.5</v>
      </c>
      <c r="BF19" s="435">
        <v>7.5</v>
      </c>
      <c r="BG19" s="436"/>
      <c r="BH19" s="437"/>
      <c r="BI19" s="445">
        <v>7.5</v>
      </c>
      <c r="BJ19" s="420">
        <v>7.5</v>
      </c>
      <c r="BK19" s="420">
        <v>7.5</v>
      </c>
      <c r="BL19" s="420">
        <v>7.5</v>
      </c>
      <c r="BM19" s="576"/>
      <c r="BN19" s="503">
        <v>7.5</v>
      </c>
      <c r="BO19" s="575">
        <v>7.5</v>
      </c>
      <c r="BP19" s="445">
        <v>7.5</v>
      </c>
      <c r="BQ19" s="420">
        <v>7.5</v>
      </c>
      <c r="BR19" s="446"/>
      <c r="BS19" s="420">
        <v>7.5</v>
      </c>
      <c r="BT19" s="421">
        <v>7.5</v>
      </c>
      <c r="BU19" s="447"/>
      <c r="BV19" s="448"/>
      <c r="BW19" s="245">
        <v>7.5</v>
      </c>
      <c r="BX19" s="246">
        <v>7.5</v>
      </c>
      <c r="BY19" s="246">
        <v>7.5</v>
      </c>
      <c r="BZ19" s="246">
        <v>7.5</v>
      </c>
      <c r="CA19" s="576"/>
      <c r="CB19" s="125">
        <v>7.5</v>
      </c>
      <c r="CC19" s="126">
        <v>7.5</v>
      </c>
      <c r="CD19" s="456"/>
      <c r="CE19" s="434">
        <v>7.5</v>
      </c>
      <c r="CF19" s="434">
        <v>7.5</v>
      </c>
      <c r="CG19" s="434">
        <v>7.5</v>
      </c>
      <c r="CH19" s="435">
        <v>7.5</v>
      </c>
      <c r="CI19" s="457"/>
      <c r="CJ19" s="458"/>
      <c r="CK19" s="578"/>
      <c r="CL19" s="579"/>
      <c r="CM19" s="580"/>
      <c r="CN19" s="581"/>
      <c r="CO19" s="581"/>
      <c r="CP19" s="582"/>
      <c r="CQ19" s="583"/>
      <c r="CR19" s="578"/>
      <c r="CS19" s="584"/>
      <c r="CT19" s="585"/>
      <c r="CU19" s="602">
        <f>SUM(E19:CJ19)</f>
        <v>420</v>
      </c>
      <c r="CV19" s="603">
        <f>35*12*D18</f>
        <v>420</v>
      </c>
      <c r="CW19" s="604">
        <f>CU19-CV19</f>
        <v>0</v>
      </c>
    </row>
    <row r="20" spans="2:101" ht="18" x14ac:dyDescent="0.3">
      <c r="B20" s="310">
        <v>6</v>
      </c>
      <c r="C20" s="310" t="s">
        <v>115</v>
      </c>
      <c r="D20" s="558">
        <v>1</v>
      </c>
      <c r="E20" s="453"/>
      <c r="F20" s="400" t="s">
        <v>40</v>
      </c>
      <c r="G20" s="400" t="s">
        <v>40</v>
      </c>
      <c r="H20" s="400" t="s">
        <v>40</v>
      </c>
      <c r="I20" s="403" t="s">
        <v>40</v>
      </c>
      <c r="J20" s="454"/>
      <c r="K20" s="455"/>
      <c r="L20" s="161" t="s">
        <v>28</v>
      </c>
      <c r="M20" s="162" t="s">
        <v>28</v>
      </c>
      <c r="N20" s="561"/>
      <c r="O20" s="162" t="s">
        <v>28</v>
      </c>
      <c r="P20" s="415" t="s">
        <v>28</v>
      </c>
      <c r="Q20" s="179" t="s">
        <v>48</v>
      </c>
      <c r="R20" s="181" t="s">
        <v>48</v>
      </c>
      <c r="S20" s="461"/>
      <c r="T20" s="401"/>
      <c r="U20" s="162" t="s">
        <v>28</v>
      </c>
      <c r="V20" s="162" t="s">
        <v>28</v>
      </c>
      <c r="W20" s="415" t="s">
        <v>28</v>
      </c>
      <c r="X20" s="462"/>
      <c r="Y20" s="463"/>
      <c r="Z20" s="161" t="s">
        <v>28</v>
      </c>
      <c r="AA20" s="162" t="s">
        <v>28</v>
      </c>
      <c r="AB20" s="162" t="s">
        <v>28</v>
      </c>
      <c r="AC20" s="162" t="s">
        <v>28</v>
      </c>
      <c r="AD20" s="562"/>
      <c r="AE20" s="179" t="s">
        <v>48</v>
      </c>
      <c r="AF20" s="181" t="s">
        <v>48</v>
      </c>
      <c r="AG20" s="461"/>
      <c r="AH20" s="470" t="s">
        <v>67</v>
      </c>
      <c r="AI20" s="470" t="s">
        <v>67</v>
      </c>
      <c r="AJ20" s="470" t="s">
        <v>67</v>
      </c>
      <c r="AK20" s="471" t="s">
        <v>67</v>
      </c>
      <c r="AL20" s="428"/>
      <c r="AM20" s="429"/>
      <c r="AN20" s="399" t="s">
        <v>40</v>
      </c>
      <c r="AO20" s="400" t="s">
        <v>40</v>
      </c>
      <c r="AP20" s="401"/>
      <c r="AQ20" s="402"/>
      <c r="AR20" s="403" t="s">
        <v>40</v>
      </c>
      <c r="AS20" s="404" t="s">
        <v>50</v>
      </c>
      <c r="AT20" s="405" t="s">
        <v>50</v>
      </c>
      <c r="AU20" s="413"/>
      <c r="AV20" s="414"/>
      <c r="AW20" s="162" t="s">
        <v>28</v>
      </c>
      <c r="AX20" s="162" t="s">
        <v>28</v>
      </c>
      <c r="AY20" s="415" t="s">
        <v>28</v>
      </c>
      <c r="AZ20" s="416"/>
      <c r="BA20" s="417"/>
      <c r="BB20" s="161" t="s">
        <v>28</v>
      </c>
      <c r="BC20" s="162" t="s">
        <v>28</v>
      </c>
      <c r="BD20" s="400" t="s">
        <v>40</v>
      </c>
      <c r="BE20" s="402"/>
      <c r="BF20" s="401"/>
      <c r="BG20" s="179" t="s">
        <v>48</v>
      </c>
      <c r="BH20" s="181" t="s">
        <v>48</v>
      </c>
      <c r="BI20" s="399" t="s">
        <v>40</v>
      </c>
      <c r="BJ20" s="427"/>
      <c r="BK20" s="400" t="s">
        <v>40</v>
      </c>
      <c r="BL20" s="400" t="s">
        <v>40</v>
      </c>
      <c r="BM20" s="403" t="s">
        <v>40</v>
      </c>
      <c r="BN20" s="428"/>
      <c r="BO20" s="429"/>
      <c r="BP20" s="161" t="s">
        <v>28</v>
      </c>
      <c r="BQ20" s="162" t="s">
        <v>28</v>
      </c>
      <c r="BR20" s="162" t="s">
        <v>28</v>
      </c>
      <c r="BS20" s="162" t="s">
        <v>28</v>
      </c>
      <c r="BT20" s="559"/>
      <c r="BU20" s="179" t="s">
        <v>48</v>
      </c>
      <c r="BV20" s="181" t="s">
        <v>48</v>
      </c>
      <c r="BW20" s="161" t="s">
        <v>28</v>
      </c>
      <c r="BX20" s="162" t="s">
        <v>28</v>
      </c>
      <c r="BY20" s="442"/>
      <c r="BZ20" s="162" t="s">
        <v>28</v>
      </c>
      <c r="CA20" s="415" t="s">
        <v>28</v>
      </c>
      <c r="CB20" s="443"/>
      <c r="CC20" s="444"/>
      <c r="CD20" s="560" t="s">
        <v>67</v>
      </c>
      <c r="CE20" s="470" t="s">
        <v>67</v>
      </c>
      <c r="CF20" s="470" t="s">
        <v>67</v>
      </c>
      <c r="CG20" s="470" t="s">
        <v>67</v>
      </c>
      <c r="CH20" s="559"/>
      <c r="CI20" s="131" t="s">
        <v>50</v>
      </c>
      <c r="CJ20" s="132" t="s">
        <v>50</v>
      </c>
      <c r="CK20" s="589">
        <f>COUNTIF($E20:$CJ20,"M")</f>
        <v>24</v>
      </c>
      <c r="CL20" s="590"/>
      <c r="CM20" s="591"/>
      <c r="CN20" s="592"/>
      <c r="CO20" s="592"/>
      <c r="CP20" s="593">
        <f>COUNTIF($E20:$CJ20,"S")</f>
        <v>12</v>
      </c>
      <c r="CQ20" s="594">
        <f>COUNTIF($E20:$CJ20,"X")</f>
        <v>8</v>
      </c>
      <c r="CR20" s="589">
        <f>COUNTIF($E20:$CJ20,"Mw")</f>
        <v>8</v>
      </c>
      <c r="CS20" s="595">
        <f>COUNTIF($E20:$CJ20,"Sw")</f>
        <v>4</v>
      </c>
      <c r="CT20" s="596"/>
      <c r="CU20" s="597"/>
      <c r="CV20" s="598"/>
      <c r="CW20" s="599"/>
    </row>
    <row r="21" spans="2:101" ht="18" x14ac:dyDescent="0.3">
      <c r="B21" s="191"/>
      <c r="C21" s="191"/>
      <c r="D21" s="573"/>
      <c r="E21" s="456"/>
      <c r="F21" s="434">
        <v>7.5</v>
      </c>
      <c r="G21" s="434">
        <v>7.5</v>
      </c>
      <c r="H21" s="434">
        <v>7.5</v>
      </c>
      <c r="I21" s="435">
        <v>7.5</v>
      </c>
      <c r="J21" s="457"/>
      <c r="K21" s="458"/>
      <c r="L21" s="445">
        <v>7.5</v>
      </c>
      <c r="M21" s="420">
        <v>7.5</v>
      </c>
      <c r="N21" s="446"/>
      <c r="O21" s="420">
        <v>7.5</v>
      </c>
      <c r="P21" s="421">
        <v>7.5</v>
      </c>
      <c r="Q21" s="503">
        <v>7.5</v>
      </c>
      <c r="R21" s="575">
        <v>7.5</v>
      </c>
      <c r="S21" s="464"/>
      <c r="T21" s="465"/>
      <c r="U21" s="420">
        <v>7.5</v>
      </c>
      <c r="V21" s="420">
        <v>7.5</v>
      </c>
      <c r="W21" s="421">
        <v>7.5</v>
      </c>
      <c r="X21" s="466"/>
      <c r="Y21" s="467"/>
      <c r="Z21" s="445">
        <v>7.5</v>
      </c>
      <c r="AA21" s="420">
        <v>7.5</v>
      </c>
      <c r="AB21" s="420">
        <v>7.5</v>
      </c>
      <c r="AC21" s="420">
        <v>7.5</v>
      </c>
      <c r="AD21" s="577"/>
      <c r="AE21" s="503">
        <v>7.5</v>
      </c>
      <c r="AF21" s="575">
        <v>7.5</v>
      </c>
      <c r="AG21" s="464"/>
      <c r="AH21" s="246">
        <v>7.5</v>
      </c>
      <c r="AI21" s="246">
        <v>7.5</v>
      </c>
      <c r="AJ21" s="246">
        <v>7.5</v>
      </c>
      <c r="AK21" s="472">
        <v>7.5</v>
      </c>
      <c r="AL21" s="456"/>
      <c r="AM21" s="473"/>
      <c r="AN21" s="432">
        <v>7.5</v>
      </c>
      <c r="AO21" s="434">
        <v>7.5</v>
      </c>
      <c r="AP21" s="465"/>
      <c r="AQ21" s="574"/>
      <c r="AR21" s="435">
        <v>7.5</v>
      </c>
      <c r="AS21" s="334">
        <v>7.5</v>
      </c>
      <c r="AT21" s="247">
        <v>7.5</v>
      </c>
      <c r="AU21" s="418"/>
      <c r="AV21" s="419"/>
      <c r="AW21" s="420">
        <v>7.5</v>
      </c>
      <c r="AX21" s="420">
        <v>7.5</v>
      </c>
      <c r="AY21" s="421">
        <v>7.5</v>
      </c>
      <c r="AZ21" s="422"/>
      <c r="BA21" s="423"/>
      <c r="BB21" s="445">
        <v>7.5</v>
      </c>
      <c r="BC21" s="420">
        <v>7.5</v>
      </c>
      <c r="BD21" s="434">
        <v>7.5</v>
      </c>
      <c r="BE21" s="574"/>
      <c r="BF21" s="465"/>
      <c r="BG21" s="503">
        <v>7.5</v>
      </c>
      <c r="BH21" s="575">
        <v>7.5</v>
      </c>
      <c r="BI21" s="432">
        <v>7.5</v>
      </c>
      <c r="BJ21" s="433"/>
      <c r="BK21" s="434">
        <v>7.5</v>
      </c>
      <c r="BL21" s="434">
        <v>7.5</v>
      </c>
      <c r="BM21" s="435">
        <v>7.5</v>
      </c>
      <c r="BN21" s="436"/>
      <c r="BO21" s="437"/>
      <c r="BP21" s="445">
        <v>7.5</v>
      </c>
      <c r="BQ21" s="420">
        <v>7.5</v>
      </c>
      <c r="BR21" s="420">
        <v>7.5</v>
      </c>
      <c r="BS21" s="420">
        <v>7.5</v>
      </c>
      <c r="BT21" s="576"/>
      <c r="BU21" s="503">
        <v>7.5</v>
      </c>
      <c r="BV21" s="575">
        <v>7.5</v>
      </c>
      <c r="BW21" s="445">
        <v>7.5</v>
      </c>
      <c r="BX21" s="420">
        <v>7.5</v>
      </c>
      <c r="BY21" s="446"/>
      <c r="BZ21" s="420">
        <v>7.5</v>
      </c>
      <c r="CA21" s="421">
        <v>7.5</v>
      </c>
      <c r="CB21" s="447"/>
      <c r="CC21" s="448"/>
      <c r="CD21" s="245">
        <v>7.5</v>
      </c>
      <c r="CE21" s="246">
        <v>7.5</v>
      </c>
      <c r="CF21" s="246">
        <v>7.5</v>
      </c>
      <c r="CG21" s="246">
        <v>7.5</v>
      </c>
      <c r="CH21" s="576"/>
      <c r="CI21" s="125">
        <v>7.5</v>
      </c>
      <c r="CJ21" s="126">
        <v>7.5</v>
      </c>
      <c r="CK21" s="578"/>
      <c r="CL21" s="579"/>
      <c r="CM21" s="580"/>
      <c r="CN21" s="581"/>
      <c r="CO21" s="581"/>
      <c r="CP21" s="582"/>
      <c r="CQ21" s="583"/>
      <c r="CR21" s="578"/>
      <c r="CS21" s="584"/>
      <c r="CT21" s="585"/>
      <c r="CU21" s="602">
        <f>SUM(E21:CJ21)</f>
        <v>420</v>
      </c>
      <c r="CV21" s="603">
        <f>35*12*D20</f>
        <v>420</v>
      </c>
      <c r="CW21" s="604">
        <f>CU21-CV21</f>
        <v>0</v>
      </c>
    </row>
    <row r="22" spans="2:101" ht="18" x14ac:dyDescent="0.3">
      <c r="B22" s="310">
        <v>7</v>
      </c>
      <c r="C22" s="310" t="s">
        <v>116</v>
      </c>
      <c r="D22" s="558">
        <v>1</v>
      </c>
      <c r="E22" s="560" t="s">
        <v>67</v>
      </c>
      <c r="F22" s="470" t="s">
        <v>67</v>
      </c>
      <c r="G22" s="470" t="s">
        <v>67</v>
      </c>
      <c r="H22" s="470" t="s">
        <v>67</v>
      </c>
      <c r="I22" s="559"/>
      <c r="J22" s="131" t="s">
        <v>50</v>
      </c>
      <c r="K22" s="132" t="s">
        <v>50</v>
      </c>
      <c r="L22" s="453"/>
      <c r="M22" s="400" t="s">
        <v>40</v>
      </c>
      <c r="N22" s="400" t="s">
        <v>40</v>
      </c>
      <c r="O22" s="400" t="s">
        <v>40</v>
      </c>
      <c r="P22" s="403" t="s">
        <v>40</v>
      </c>
      <c r="Q22" s="454"/>
      <c r="R22" s="455"/>
      <c r="S22" s="161" t="s">
        <v>28</v>
      </c>
      <c r="T22" s="162" t="s">
        <v>28</v>
      </c>
      <c r="U22" s="561"/>
      <c r="V22" s="162" t="s">
        <v>28</v>
      </c>
      <c r="W22" s="415" t="s">
        <v>28</v>
      </c>
      <c r="X22" s="179" t="s">
        <v>48</v>
      </c>
      <c r="Y22" s="181" t="s">
        <v>48</v>
      </c>
      <c r="Z22" s="461"/>
      <c r="AA22" s="401"/>
      <c r="AB22" s="162" t="s">
        <v>28</v>
      </c>
      <c r="AC22" s="162" t="s">
        <v>28</v>
      </c>
      <c r="AD22" s="415" t="s">
        <v>28</v>
      </c>
      <c r="AE22" s="462"/>
      <c r="AF22" s="463"/>
      <c r="AG22" s="161" t="s">
        <v>28</v>
      </c>
      <c r="AH22" s="162" t="s">
        <v>28</v>
      </c>
      <c r="AI22" s="162" t="s">
        <v>28</v>
      </c>
      <c r="AJ22" s="162" t="s">
        <v>28</v>
      </c>
      <c r="AK22" s="562"/>
      <c r="AL22" s="179" t="s">
        <v>48</v>
      </c>
      <c r="AM22" s="181" t="s">
        <v>48</v>
      </c>
      <c r="AN22" s="461"/>
      <c r="AO22" s="470" t="s">
        <v>67</v>
      </c>
      <c r="AP22" s="470" t="s">
        <v>67</v>
      </c>
      <c r="AQ22" s="470" t="s">
        <v>67</v>
      </c>
      <c r="AR22" s="471" t="s">
        <v>67</v>
      </c>
      <c r="AS22" s="428"/>
      <c r="AT22" s="429"/>
      <c r="AU22" s="399" t="s">
        <v>40</v>
      </c>
      <c r="AV22" s="400" t="s">
        <v>40</v>
      </c>
      <c r="AW22" s="401"/>
      <c r="AX22" s="402"/>
      <c r="AY22" s="403" t="s">
        <v>40</v>
      </c>
      <c r="AZ22" s="404" t="s">
        <v>50</v>
      </c>
      <c r="BA22" s="405" t="s">
        <v>50</v>
      </c>
      <c r="BB22" s="413"/>
      <c r="BC22" s="414"/>
      <c r="BD22" s="162" t="s">
        <v>28</v>
      </c>
      <c r="BE22" s="162" t="s">
        <v>28</v>
      </c>
      <c r="BF22" s="415" t="s">
        <v>28</v>
      </c>
      <c r="BG22" s="416"/>
      <c r="BH22" s="417"/>
      <c r="BI22" s="161" t="s">
        <v>28</v>
      </c>
      <c r="BJ22" s="162" t="s">
        <v>28</v>
      </c>
      <c r="BK22" s="698" t="s">
        <v>28</v>
      </c>
      <c r="BL22" s="402"/>
      <c r="BM22" s="401"/>
      <c r="BN22" s="179" t="s">
        <v>48</v>
      </c>
      <c r="BO22" s="181" t="s">
        <v>48</v>
      </c>
      <c r="BP22" s="399" t="s">
        <v>40</v>
      </c>
      <c r="BQ22" s="427"/>
      <c r="BR22" s="400" t="s">
        <v>40</v>
      </c>
      <c r="BS22" s="400" t="s">
        <v>40</v>
      </c>
      <c r="BT22" s="403" t="s">
        <v>40</v>
      </c>
      <c r="BU22" s="428"/>
      <c r="BV22" s="429"/>
      <c r="BW22" s="161" t="s">
        <v>28</v>
      </c>
      <c r="BX22" s="162" t="s">
        <v>28</v>
      </c>
      <c r="BY22" s="162" t="s">
        <v>28</v>
      </c>
      <c r="BZ22" s="162" t="s">
        <v>28</v>
      </c>
      <c r="CA22" s="559"/>
      <c r="CB22" s="179" t="s">
        <v>48</v>
      </c>
      <c r="CC22" s="181" t="s">
        <v>48</v>
      </c>
      <c r="CD22" s="161" t="s">
        <v>28</v>
      </c>
      <c r="CE22" s="162" t="s">
        <v>28</v>
      </c>
      <c r="CF22" s="442"/>
      <c r="CG22" s="162" t="s">
        <v>28</v>
      </c>
      <c r="CH22" s="415" t="s">
        <v>28</v>
      </c>
      <c r="CI22" s="443"/>
      <c r="CJ22" s="444"/>
      <c r="CK22" s="589">
        <f>COUNTIF($E22:$CJ22,"M")</f>
        <v>25</v>
      </c>
      <c r="CL22" s="590"/>
      <c r="CM22" s="591"/>
      <c r="CN22" s="592"/>
      <c r="CO22" s="592"/>
      <c r="CP22" s="593">
        <f>COUNTIF($E22:$CJ22,"S")</f>
        <v>11</v>
      </c>
      <c r="CQ22" s="594">
        <f>COUNTIF($E22:$CJ22,"X")</f>
        <v>8</v>
      </c>
      <c r="CR22" s="589">
        <f>COUNTIF($E22:$CJ22,"Mw")</f>
        <v>8</v>
      </c>
      <c r="CS22" s="595">
        <f>COUNTIF($E22:$CJ22,"Sw")</f>
        <v>4</v>
      </c>
      <c r="CT22" s="596"/>
      <c r="CU22" s="597"/>
      <c r="CV22" s="598"/>
      <c r="CW22" s="599"/>
    </row>
    <row r="23" spans="2:101" ht="18" x14ac:dyDescent="0.3">
      <c r="B23" s="600"/>
      <c r="C23" s="600"/>
      <c r="D23" s="601"/>
      <c r="E23" s="245">
        <v>7.5</v>
      </c>
      <c r="F23" s="246">
        <v>7.5</v>
      </c>
      <c r="G23" s="246">
        <v>7.5</v>
      </c>
      <c r="H23" s="246">
        <v>7.5</v>
      </c>
      <c r="I23" s="576"/>
      <c r="J23" s="125">
        <v>7.5</v>
      </c>
      <c r="K23" s="126">
        <v>7.5</v>
      </c>
      <c r="L23" s="456"/>
      <c r="M23" s="434">
        <v>7.5</v>
      </c>
      <c r="N23" s="434">
        <v>7.5</v>
      </c>
      <c r="O23" s="434">
        <v>7.5</v>
      </c>
      <c r="P23" s="435">
        <v>7.5</v>
      </c>
      <c r="Q23" s="457"/>
      <c r="R23" s="458"/>
      <c r="S23" s="445">
        <v>7.5</v>
      </c>
      <c r="T23" s="420">
        <v>7.5</v>
      </c>
      <c r="U23" s="446"/>
      <c r="V23" s="420">
        <v>7.5</v>
      </c>
      <c r="W23" s="421">
        <v>7.5</v>
      </c>
      <c r="X23" s="503">
        <v>7.5</v>
      </c>
      <c r="Y23" s="575">
        <v>7.5</v>
      </c>
      <c r="Z23" s="464"/>
      <c r="AA23" s="465"/>
      <c r="AB23" s="420">
        <v>7.5</v>
      </c>
      <c r="AC23" s="420">
        <v>7.5</v>
      </c>
      <c r="AD23" s="421">
        <v>7.5</v>
      </c>
      <c r="AE23" s="466"/>
      <c r="AF23" s="467"/>
      <c r="AG23" s="445">
        <v>7.5</v>
      </c>
      <c r="AH23" s="420">
        <v>7.5</v>
      </c>
      <c r="AI23" s="420">
        <v>7.5</v>
      </c>
      <c r="AJ23" s="420">
        <v>7.5</v>
      </c>
      <c r="AK23" s="577"/>
      <c r="AL23" s="503">
        <v>7.5</v>
      </c>
      <c r="AM23" s="575">
        <v>7.5</v>
      </c>
      <c r="AN23" s="464"/>
      <c r="AO23" s="246">
        <v>7.5</v>
      </c>
      <c r="AP23" s="246">
        <v>7.5</v>
      </c>
      <c r="AQ23" s="246">
        <v>7.5</v>
      </c>
      <c r="AR23" s="472">
        <v>7.5</v>
      </c>
      <c r="AS23" s="456"/>
      <c r="AT23" s="473"/>
      <c r="AU23" s="432">
        <v>7.5</v>
      </c>
      <c r="AV23" s="434">
        <v>7.5</v>
      </c>
      <c r="AW23" s="465"/>
      <c r="AX23" s="574"/>
      <c r="AY23" s="435">
        <v>7.5</v>
      </c>
      <c r="AZ23" s="334">
        <v>7.5</v>
      </c>
      <c r="BA23" s="247">
        <v>7.5</v>
      </c>
      <c r="BB23" s="418"/>
      <c r="BC23" s="419"/>
      <c r="BD23" s="420">
        <v>7.5</v>
      </c>
      <c r="BE23" s="420">
        <v>7.5</v>
      </c>
      <c r="BF23" s="421">
        <v>7.5</v>
      </c>
      <c r="BG23" s="422"/>
      <c r="BH23" s="423"/>
      <c r="BI23" s="445">
        <v>7.5</v>
      </c>
      <c r="BJ23" s="420">
        <v>7.5</v>
      </c>
      <c r="BK23" s="700">
        <v>7.5</v>
      </c>
      <c r="BL23" s="574"/>
      <c r="BM23" s="465"/>
      <c r="BN23" s="503">
        <v>7.5</v>
      </c>
      <c r="BO23" s="575">
        <v>7.5</v>
      </c>
      <c r="BP23" s="432">
        <v>7.5</v>
      </c>
      <c r="BQ23" s="433"/>
      <c r="BR23" s="434">
        <v>7.5</v>
      </c>
      <c r="BS23" s="434">
        <v>7.5</v>
      </c>
      <c r="BT23" s="435">
        <v>7.5</v>
      </c>
      <c r="BU23" s="436"/>
      <c r="BV23" s="437"/>
      <c r="BW23" s="445">
        <v>7.5</v>
      </c>
      <c r="BX23" s="420">
        <v>7.5</v>
      </c>
      <c r="BY23" s="420">
        <v>7.5</v>
      </c>
      <c r="BZ23" s="420">
        <v>7.5</v>
      </c>
      <c r="CA23" s="576"/>
      <c r="CB23" s="503">
        <v>7.5</v>
      </c>
      <c r="CC23" s="575">
        <v>7.5</v>
      </c>
      <c r="CD23" s="445">
        <v>7.5</v>
      </c>
      <c r="CE23" s="420">
        <v>7.5</v>
      </c>
      <c r="CF23" s="446"/>
      <c r="CG23" s="420">
        <v>7.5</v>
      </c>
      <c r="CH23" s="421">
        <v>7.5</v>
      </c>
      <c r="CI23" s="447"/>
      <c r="CJ23" s="448"/>
      <c r="CK23" s="578"/>
      <c r="CL23" s="579"/>
      <c r="CM23" s="580"/>
      <c r="CN23" s="581"/>
      <c r="CO23" s="581"/>
      <c r="CP23" s="582"/>
      <c r="CQ23" s="583"/>
      <c r="CR23" s="578"/>
      <c r="CS23" s="584"/>
      <c r="CT23" s="585"/>
      <c r="CU23" s="602">
        <f>SUM(E23:CJ23)</f>
        <v>420</v>
      </c>
      <c r="CV23" s="603">
        <f>35*12*D22</f>
        <v>420</v>
      </c>
      <c r="CW23" s="604">
        <f>CU23-CV23</f>
        <v>0</v>
      </c>
    </row>
    <row r="24" spans="2:101" ht="18" x14ac:dyDescent="0.3">
      <c r="B24" s="310">
        <v>8</v>
      </c>
      <c r="C24" s="310" t="s">
        <v>117</v>
      </c>
      <c r="D24" s="558">
        <v>1</v>
      </c>
      <c r="E24" s="161" t="s">
        <v>28</v>
      </c>
      <c r="F24" s="162" t="s">
        <v>28</v>
      </c>
      <c r="G24" s="442"/>
      <c r="H24" s="162" t="s">
        <v>28</v>
      </c>
      <c r="I24" s="415" t="s">
        <v>28</v>
      </c>
      <c r="J24" s="443"/>
      <c r="K24" s="444"/>
      <c r="L24" s="560" t="s">
        <v>67</v>
      </c>
      <c r="M24" s="470" t="s">
        <v>67</v>
      </c>
      <c r="N24" s="470" t="s">
        <v>67</v>
      </c>
      <c r="O24" s="470" t="s">
        <v>67</v>
      </c>
      <c r="P24" s="559"/>
      <c r="Q24" s="131" t="s">
        <v>50</v>
      </c>
      <c r="R24" s="132" t="s">
        <v>50</v>
      </c>
      <c r="S24" s="453"/>
      <c r="T24" s="400" t="s">
        <v>40</v>
      </c>
      <c r="U24" s="400" t="s">
        <v>40</v>
      </c>
      <c r="V24" s="400" t="s">
        <v>40</v>
      </c>
      <c r="W24" s="403" t="s">
        <v>40</v>
      </c>
      <c r="X24" s="454"/>
      <c r="Y24" s="455"/>
      <c r="Z24" s="161" t="s">
        <v>28</v>
      </c>
      <c r="AA24" s="162" t="s">
        <v>28</v>
      </c>
      <c r="AB24" s="561"/>
      <c r="AC24" s="162" t="s">
        <v>28</v>
      </c>
      <c r="AD24" s="415" t="s">
        <v>28</v>
      </c>
      <c r="AE24" s="179" t="s">
        <v>48</v>
      </c>
      <c r="AF24" s="181" t="s">
        <v>48</v>
      </c>
      <c r="AG24" s="461"/>
      <c r="AH24" s="401"/>
      <c r="AI24" s="162" t="s">
        <v>28</v>
      </c>
      <c r="AJ24" s="162" t="s">
        <v>28</v>
      </c>
      <c r="AK24" s="415" t="s">
        <v>28</v>
      </c>
      <c r="AL24" s="462"/>
      <c r="AM24" s="463"/>
      <c r="AN24" s="161" t="s">
        <v>28</v>
      </c>
      <c r="AO24" s="162" t="s">
        <v>28</v>
      </c>
      <c r="AP24" s="162" t="s">
        <v>28</v>
      </c>
      <c r="AQ24" s="162" t="s">
        <v>28</v>
      </c>
      <c r="AR24" s="562"/>
      <c r="AS24" s="179" t="s">
        <v>48</v>
      </c>
      <c r="AT24" s="181" t="s">
        <v>48</v>
      </c>
      <c r="AU24" s="461"/>
      <c r="AV24" s="470" t="s">
        <v>67</v>
      </c>
      <c r="AW24" s="470" t="s">
        <v>67</v>
      </c>
      <c r="AX24" s="470" t="s">
        <v>67</v>
      </c>
      <c r="AY24" s="471" t="s">
        <v>67</v>
      </c>
      <c r="AZ24" s="428"/>
      <c r="BA24" s="429"/>
      <c r="BB24" s="399" t="s">
        <v>40</v>
      </c>
      <c r="BC24" s="400" t="s">
        <v>40</v>
      </c>
      <c r="BD24" s="401"/>
      <c r="BE24" s="402"/>
      <c r="BF24" s="697" t="s">
        <v>28</v>
      </c>
      <c r="BG24" s="404" t="s">
        <v>50</v>
      </c>
      <c r="BH24" s="405" t="s">
        <v>50</v>
      </c>
      <c r="BI24" s="413"/>
      <c r="BJ24" s="414"/>
      <c r="BK24" s="162" t="s">
        <v>28</v>
      </c>
      <c r="BL24" s="162" t="s">
        <v>28</v>
      </c>
      <c r="BM24" s="415" t="s">
        <v>28</v>
      </c>
      <c r="BN24" s="416"/>
      <c r="BO24" s="417"/>
      <c r="BP24" s="161" t="s">
        <v>28</v>
      </c>
      <c r="BQ24" s="162" t="s">
        <v>28</v>
      </c>
      <c r="BR24" s="698" t="s">
        <v>28</v>
      </c>
      <c r="BS24" s="402"/>
      <c r="BT24" s="401"/>
      <c r="BU24" s="179" t="s">
        <v>48</v>
      </c>
      <c r="BV24" s="181" t="s">
        <v>48</v>
      </c>
      <c r="BW24" s="399" t="s">
        <v>40</v>
      </c>
      <c r="BX24" s="427"/>
      <c r="BY24" s="400" t="s">
        <v>40</v>
      </c>
      <c r="BZ24" s="400" t="s">
        <v>40</v>
      </c>
      <c r="CA24" s="403" t="s">
        <v>40</v>
      </c>
      <c r="CB24" s="428"/>
      <c r="CC24" s="429"/>
      <c r="CD24" s="705" t="s">
        <v>40</v>
      </c>
      <c r="CE24" s="705" t="s">
        <v>40</v>
      </c>
      <c r="CF24" s="162" t="s">
        <v>28</v>
      </c>
      <c r="CG24" s="162" t="s">
        <v>28</v>
      </c>
      <c r="CH24" s="559"/>
      <c r="CI24" s="179" t="s">
        <v>48</v>
      </c>
      <c r="CJ24" s="181" t="s">
        <v>48</v>
      </c>
      <c r="CK24" s="589">
        <f>COUNTIF($E24:$CJ24,"M")</f>
        <v>24</v>
      </c>
      <c r="CL24" s="590"/>
      <c r="CM24" s="591"/>
      <c r="CN24" s="592"/>
      <c r="CO24" s="592"/>
      <c r="CP24" s="593">
        <f>COUNTIF($E24:$CJ24,"S")</f>
        <v>12</v>
      </c>
      <c r="CQ24" s="594">
        <f>COUNTIF($E24:$CJ24,"X")</f>
        <v>8</v>
      </c>
      <c r="CR24" s="589">
        <f>COUNTIF($E24:$CJ24,"Mw")</f>
        <v>8</v>
      </c>
      <c r="CS24" s="595">
        <f>COUNTIF($E24:$CJ24,"Sw")</f>
        <v>4</v>
      </c>
      <c r="CT24" s="596"/>
      <c r="CU24" s="597"/>
      <c r="CV24" s="598"/>
      <c r="CW24" s="599"/>
    </row>
    <row r="25" spans="2:101" ht="18" x14ac:dyDescent="0.3">
      <c r="B25" s="600"/>
      <c r="C25" s="600"/>
      <c r="D25" s="601"/>
      <c r="E25" s="445">
        <v>7.5</v>
      </c>
      <c r="F25" s="420">
        <v>7.5</v>
      </c>
      <c r="G25" s="446"/>
      <c r="H25" s="420">
        <v>7.5</v>
      </c>
      <c r="I25" s="421">
        <v>7.5</v>
      </c>
      <c r="J25" s="447"/>
      <c r="K25" s="448"/>
      <c r="L25" s="245">
        <v>7.5</v>
      </c>
      <c r="M25" s="246">
        <v>7.5</v>
      </c>
      <c r="N25" s="246">
        <v>7.5</v>
      </c>
      <c r="O25" s="246">
        <v>7.5</v>
      </c>
      <c r="P25" s="576"/>
      <c r="Q25" s="125">
        <v>7.5</v>
      </c>
      <c r="R25" s="126">
        <v>7.5</v>
      </c>
      <c r="S25" s="456"/>
      <c r="T25" s="434">
        <v>7.5</v>
      </c>
      <c r="U25" s="434">
        <v>7.5</v>
      </c>
      <c r="V25" s="434">
        <v>7.5</v>
      </c>
      <c r="W25" s="435">
        <v>7.5</v>
      </c>
      <c r="X25" s="457"/>
      <c r="Y25" s="458"/>
      <c r="Z25" s="445">
        <v>7.5</v>
      </c>
      <c r="AA25" s="420">
        <v>7.5</v>
      </c>
      <c r="AB25" s="446"/>
      <c r="AC25" s="420">
        <v>7.5</v>
      </c>
      <c r="AD25" s="421">
        <v>7.5</v>
      </c>
      <c r="AE25" s="503">
        <v>7.5</v>
      </c>
      <c r="AF25" s="575">
        <v>7.5</v>
      </c>
      <c r="AG25" s="464"/>
      <c r="AH25" s="465"/>
      <c r="AI25" s="420">
        <v>7.5</v>
      </c>
      <c r="AJ25" s="420">
        <v>7.5</v>
      </c>
      <c r="AK25" s="421">
        <v>7.5</v>
      </c>
      <c r="AL25" s="466"/>
      <c r="AM25" s="467"/>
      <c r="AN25" s="445">
        <v>7.5</v>
      </c>
      <c r="AO25" s="420">
        <v>7.5</v>
      </c>
      <c r="AP25" s="420">
        <v>7.5</v>
      </c>
      <c r="AQ25" s="420">
        <v>7.5</v>
      </c>
      <c r="AR25" s="577"/>
      <c r="AS25" s="503">
        <v>7.5</v>
      </c>
      <c r="AT25" s="575">
        <v>7.5</v>
      </c>
      <c r="AU25" s="464"/>
      <c r="AV25" s="246">
        <v>7.5</v>
      </c>
      <c r="AW25" s="246">
        <v>7.5</v>
      </c>
      <c r="AX25" s="246">
        <v>7.5</v>
      </c>
      <c r="AY25" s="472">
        <v>7.5</v>
      </c>
      <c r="AZ25" s="456"/>
      <c r="BA25" s="473"/>
      <c r="BB25" s="432">
        <v>7.5</v>
      </c>
      <c r="BC25" s="434">
        <v>7.5</v>
      </c>
      <c r="BD25" s="465"/>
      <c r="BE25" s="574"/>
      <c r="BF25" s="699">
        <v>7.5</v>
      </c>
      <c r="BG25" s="334">
        <v>7.5</v>
      </c>
      <c r="BH25" s="247">
        <v>7.5</v>
      </c>
      <c r="BI25" s="418"/>
      <c r="BJ25" s="419"/>
      <c r="BK25" s="420">
        <v>7.5</v>
      </c>
      <c r="BL25" s="420">
        <v>7.5</v>
      </c>
      <c r="BM25" s="421">
        <v>7.5</v>
      </c>
      <c r="BN25" s="422"/>
      <c r="BO25" s="423"/>
      <c r="BP25" s="445">
        <v>7.5</v>
      </c>
      <c r="BQ25" s="420">
        <v>7.5</v>
      </c>
      <c r="BR25" s="700">
        <v>7.5</v>
      </c>
      <c r="BS25" s="574"/>
      <c r="BT25" s="465"/>
      <c r="BU25" s="503">
        <v>7.5</v>
      </c>
      <c r="BV25" s="575">
        <v>7.5</v>
      </c>
      <c r="BW25" s="432">
        <v>7.5</v>
      </c>
      <c r="BX25" s="433"/>
      <c r="BY25" s="434">
        <v>7.5</v>
      </c>
      <c r="BZ25" s="434">
        <v>7.5</v>
      </c>
      <c r="CA25" s="435">
        <v>7.5</v>
      </c>
      <c r="CB25" s="436"/>
      <c r="CC25" s="437"/>
      <c r="CD25" s="706">
        <v>7.5</v>
      </c>
      <c r="CE25" s="706">
        <v>7.5</v>
      </c>
      <c r="CF25" s="420">
        <v>7.5</v>
      </c>
      <c r="CG25" s="420">
        <v>7.5</v>
      </c>
      <c r="CH25" s="576"/>
      <c r="CI25" s="503">
        <v>7.5</v>
      </c>
      <c r="CJ25" s="575">
        <v>7.5</v>
      </c>
      <c r="CK25" s="578"/>
      <c r="CL25" s="579"/>
      <c r="CM25" s="580"/>
      <c r="CN25" s="581"/>
      <c r="CO25" s="581"/>
      <c r="CP25" s="582"/>
      <c r="CQ25" s="583"/>
      <c r="CR25" s="578"/>
      <c r="CS25" s="584"/>
      <c r="CT25" s="585"/>
      <c r="CU25" s="602">
        <f>SUM(E25:CJ25)</f>
        <v>420</v>
      </c>
      <c r="CV25" s="603">
        <f>35*12*D24</f>
        <v>420</v>
      </c>
      <c r="CW25" s="604">
        <f>CU25-CV25</f>
        <v>0</v>
      </c>
    </row>
    <row r="26" spans="2:101" ht="18" x14ac:dyDescent="0.3">
      <c r="B26" s="310">
        <v>9</v>
      </c>
      <c r="C26" s="310" t="s">
        <v>118</v>
      </c>
      <c r="D26" s="558">
        <v>1</v>
      </c>
      <c r="E26" s="161" t="s">
        <v>28</v>
      </c>
      <c r="F26" s="162" t="s">
        <v>28</v>
      </c>
      <c r="G26" s="162" t="s">
        <v>28</v>
      </c>
      <c r="H26" s="162" t="s">
        <v>28</v>
      </c>
      <c r="I26" s="559"/>
      <c r="J26" s="179" t="s">
        <v>48</v>
      </c>
      <c r="K26" s="181" t="s">
        <v>48</v>
      </c>
      <c r="L26" s="161" t="s">
        <v>28</v>
      </c>
      <c r="M26" s="162" t="s">
        <v>28</v>
      </c>
      <c r="N26" s="442"/>
      <c r="O26" s="162" t="s">
        <v>28</v>
      </c>
      <c r="P26" s="415" t="s">
        <v>28</v>
      </c>
      <c r="Q26" s="443"/>
      <c r="R26" s="444"/>
      <c r="S26" s="560" t="s">
        <v>67</v>
      </c>
      <c r="T26" s="470" t="s">
        <v>67</v>
      </c>
      <c r="U26" s="470" t="s">
        <v>67</v>
      </c>
      <c r="V26" s="470" t="s">
        <v>67</v>
      </c>
      <c r="W26" s="559"/>
      <c r="X26" s="131" t="s">
        <v>50</v>
      </c>
      <c r="Y26" s="132" t="s">
        <v>50</v>
      </c>
      <c r="Z26" s="453"/>
      <c r="AA26" s="400" t="s">
        <v>40</v>
      </c>
      <c r="AB26" s="400" t="s">
        <v>40</v>
      </c>
      <c r="AC26" s="400" t="s">
        <v>40</v>
      </c>
      <c r="AD26" s="403" t="s">
        <v>40</v>
      </c>
      <c r="AE26" s="454"/>
      <c r="AF26" s="455"/>
      <c r="AG26" s="161" t="s">
        <v>28</v>
      </c>
      <c r="AH26" s="162" t="s">
        <v>28</v>
      </c>
      <c r="AI26" s="561"/>
      <c r="AJ26" s="162" t="s">
        <v>28</v>
      </c>
      <c r="AK26" s="415" t="s">
        <v>28</v>
      </c>
      <c r="AL26" s="179" t="s">
        <v>48</v>
      </c>
      <c r="AM26" s="181" t="s">
        <v>48</v>
      </c>
      <c r="AN26" s="461"/>
      <c r="AO26" s="401"/>
      <c r="AP26" s="162" t="s">
        <v>28</v>
      </c>
      <c r="AQ26" s="162" t="s">
        <v>28</v>
      </c>
      <c r="AR26" s="415" t="s">
        <v>28</v>
      </c>
      <c r="AS26" s="462"/>
      <c r="AT26" s="463"/>
      <c r="AU26" s="161" t="s">
        <v>28</v>
      </c>
      <c r="AV26" s="162" t="s">
        <v>28</v>
      </c>
      <c r="AW26" s="162" t="s">
        <v>28</v>
      </c>
      <c r="AX26" s="162" t="s">
        <v>28</v>
      </c>
      <c r="AY26" s="562"/>
      <c r="AZ26" s="179" t="s">
        <v>48</v>
      </c>
      <c r="BA26" s="181" t="s">
        <v>48</v>
      </c>
      <c r="BB26" s="461"/>
      <c r="BC26" s="470" t="s">
        <v>67</v>
      </c>
      <c r="BD26" s="470" t="s">
        <v>67</v>
      </c>
      <c r="BE26" s="470" t="s">
        <v>67</v>
      </c>
      <c r="BF26" s="471" t="s">
        <v>67</v>
      </c>
      <c r="BG26" s="428"/>
      <c r="BH26" s="429"/>
      <c r="BI26" s="399" t="s">
        <v>40</v>
      </c>
      <c r="BJ26" s="400" t="s">
        <v>40</v>
      </c>
      <c r="BK26" s="401"/>
      <c r="BL26" s="402"/>
      <c r="BM26" s="697" t="s">
        <v>28</v>
      </c>
      <c r="BN26" s="404" t="s">
        <v>50</v>
      </c>
      <c r="BO26" s="405" t="s">
        <v>50</v>
      </c>
      <c r="BP26" s="413"/>
      <c r="BQ26" s="414"/>
      <c r="BR26" s="162" t="s">
        <v>28</v>
      </c>
      <c r="BS26" s="162" t="s">
        <v>28</v>
      </c>
      <c r="BT26" s="415" t="s">
        <v>28</v>
      </c>
      <c r="BU26" s="416"/>
      <c r="BV26" s="417"/>
      <c r="BW26" s="161" t="s">
        <v>28</v>
      </c>
      <c r="BX26" s="703" t="s">
        <v>40</v>
      </c>
      <c r="BY26" s="400" t="s">
        <v>40</v>
      </c>
      <c r="BZ26" s="402"/>
      <c r="CA26" s="401"/>
      <c r="CB26" s="179" t="s">
        <v>48</v>
      </c>
      <c r="CC26" s="181" t="s">
        <v>48</v>
      </c>
      <c r="CD26" s="399" t="s">
        <v>40</v>
      </c>
      <c r="CE26" s="427"/>
      <c r="CF26" s="400" t="s">
        <v>40</v>
      </c>
      <c r="CG26" s="400" t="s">
        <v>40</v>
      </c>
      <c r="CH26" s="403" t="s">
        <v>40</v>
      </c>
      <c r="CI26" s="428"/>
      <c r="CJ26" s="429"/>
      <c r="CK26" s="589">
        <f>COUNTIF($E26:$CJ26,"M")</f>
        <v>24</v>
      </c>
      <c r="CL26" s="590"/>
      <c r="CM26" s="591"/>
      <c r="CN26" s="592"/>
      <c r="CO26" s="592"/>
      <c r="CP26" s="593">
        <f>COUNTIF($E26:$CJ26,"S")</f>
        <v>12</v>
      </c>
      <c r="CQ26" s="594">
        <f>COUNTIF($E26:$CJ26,"X")</f>
        <v>8</v>
      </c>
      <c r="CR26" s="589">
        <f>COUNTIF($E26:$CJ26,"Mw")</f>
        <v>8</v>
      </c>
      <c r="CS26" s="595">
        <f>COUNTIF($E26:$CJ26,"Sw")</f>
        <v>4</v>
      </c>
      <c r="CT26" s="596"/>
      <c r="CU26" s="597"/>
      <c r="CV26" s="598"/>
      <c r="CW26" s="599"/>
    </row>
    <row r="27" spans="2:101" ht="18" x14ac:dyDescent="0.3">
      <c r="B27" s="600"/>
      <c r="C27" s="600"/>
      <c r="D27" s="601"/>
      <c r="E27" s="445">
        <v>7.5</v>
      </c>
      <c r="F27" s="420">
        <v>7.5</v>
      </c>
      <c r="G27" s="420">
        <v>7.5</v>
      </c>
      <c r="H27" s="420">
        <v>7.5</v>
      </c>
      <c r="I27" s="576"/>
      <c r="J27" s="503">
        <v>7.5</v>
      </c>
      <c r="K27" s="575">
        <v>7.5</v>
      </c>
      <c r="L27" s="445">
        <v>7.5</v>
      </c>
      <c r="M27" s="420">
        <v>7.5</v>
      </c>
      <c r="N27" s="446"/>
      <c r="O27" s="420">
        <v>7.5</v>
      </c>
      <c r="P27" s="421">
        <v>7.5</v>
      </c>
      <c r="Q27" s="447"/>
      <c r="R27" s="448"/>
      <c r="S27" s="245">
        <v>7.5</v>
      </c>
      <c r="T27" s="246">
        <v>7.5</v>
      </c>
      <c r="U27" s="246">
        <v>7.5</v>
      </c>
      <c r="V27" s="246">
        <v>7.5</v>
      </c>
      <c r="W27" s="576"/>
      <c r="X27" s="125">
        <v>7.5</v>
      </c>
      <c r="Y27" s="126">
        <v>7.5</v>
      </c>
      <c r="Z27" s="456"/>
      <c r="AA27" s="434">
        <v>7.5</v>
      </c>
      <c r="AB27" s="434">
        <v>7.5</v>
      </c>
      <c r="AC27" s="434">
        <v>7.5</v>
      </c>
      <c r="AD27" s="435">
        <v>7.5</v>
      </c>
      <c r="AE27" s="457"/>
      <c r="AF27" s="458"/>
      <c r="AG27" s="445">
        <v>7.5</v>
      </c>
      <c r="AH27" s="420">
        <v>7.5</v>
      </c>
      <c r="AI27" s="446"/>
      <c r="AJ27" s="420">
        <v>7.5</v>
      </c>
      <c r="AK27" s="421">
        <v>7.5</v>
      </c>
      <c r="AL27" s="503">
        <v>7.5</v>
      </c>
      <c r="AM27" s="575">
        <v>7.5</v>
      </c>
      <c r="AN27" s="464"/>
      <c r="AO27" s="465"/>
      <c r="AP27" s="420">
        <v>7.5</v>
      </c>
      <c r="AQ27" s="420">
        <v>7.5</v>
      </c>
      <c r="AR27" s="421">
        <v>7.5</v>
      </c>
      <c r="AS27" s="466"/>
      <c r="AT27" s="467"/>
      <c r="AU27" s="445">
        <v>7.5</v>
      </c>
      <c r="AV27" s="420">
        <v>7.5</v>
      </c>
      <c r="AW27" s="420">
        <v>7.5</v>
      </c>
      <c r="AX27" s="420">
        <v>7.5</v>
      </c>
      <c r="AY27" s="577"/>
      <c r="AZ27" s="503">
        <v>7.5</v>
      </c>
      <c r="BA27" s="575">
        <v>7.5</v>
      </c>
      <c r="BB27" s="464"/>
      <c r="BC27" s="246">
        <v>7.5</v>
      </c>
      <c r="BD27" s="246">
        <v>7.5</v>
      </c>
      <c r="BE27" s="246">
        <v>7.5</v>
      </c>
      <c r="BF27" s="472">
        <v>7.5</v>
      </c>
      <c r="BG27" s="456"/>
      <c r="BH27" s="473"/>
      <c r="BI27" s="432">
        <v>7.5</v>
      </c>
      <c r="BJ27" s="434">
        <v>7.5</v>
      </c>
      <c r="BK27" s="465"/>
      <c r="BL27" s="574"/>
      <c r="BM27" s="699">
        <v>7.5</v>
      </c>
      <c r="BN27" s="334">
        <v>7.5</v>
      </c>
      <c r="BO27" s="247">
        <v>7.5</v>
      </c>
      <c r="BP27" s="418"/>
      <c r="BQ27" s="419"/>
      <c r="BR27" s="420">
        <v>7.5</v>
      </c>
      <c r="BS27" s="420">
        <v>7.5</v>
      </c>
      <c r="BT27" s="421">
        <v>7.5</v>
      </c>
      <c r="BU27" s="422"/>
      <c r="BV27" s="423"/>
      <c r="BW27" s="445">
        <v>7.5</v>
      </c>
      <c r="BX27" s="704">
        <v>7.5</v>
      </c>
      <c r="BY27" s="434">
        <v>7.5</v>
      </c>
      <c r="BZ27" s="574"/>
      <c r="CA27" s="465"/>
      <c r="CB27" s="503">
        <v>7.5</v>
      </c>
      <c r="CC27" s="575">
        <v>7.5</v>
      </c>
      <c r="CD27" s="432">
        <v>7.5</v>
      </c>
      <c r="CE27" s="433"/>
      <c r="CF27" s="434">
        <v>7.5</v>
      </c>
      <c r="CG27" s="434">
        <v>7.5</v>
      </c>
      <c r="CH27" s="435">
        <v>7.5</v>
      </c>
      <c r="CI27" s="436"/>
      <c r="CJ27" s="437"/>
      <c r="CK27" s="578"/>
      <c r="CL27" s="579"/>
      <c r="CM27" s="580"/>
      <c r="CN27" s="581"/>
      <c r="CO27" s="581"/>
      <c r="CP27" s="582"/>
      <c r="CQ27" s="583"/>
      <c r="CR27" s="578"/>
      <c r="CS27" s="584"/>
      <c r="CT27" s="585"/>
      <c r="CU27" s="602">
        <f>SUM(E27:CJ27)</f>
        <v>420</v>
      </c>
      <c r="CV27" s="603">
        <f>35*12*D26</f>
        <v>420</v>
      </c>
      <c r="CW27" s="604">
        <f>CU27-CV27</f>
        <v>0</v>
      </c>
    </row>
    <row r="28" spans="2:101" ht="18" x14ac:dyDescent="0.3">
      <c r="B28" s="310">
        <v>10</v>
      </c>
      <c r="C28" s="310" t="s">
        <v>105</v>
      </c>
      <c r="D28" s="558">
        <v>0.8</v>
      </c>
      <c r="E28" s="399" t="s">
        <v>40</v>
      </c>
      <c r="F28" s="427"/>
      <c r="G28" s="400" t="s">
        <v>40</v>
      </c>
      <c r="H28" s="400" t="s">
        <v>40</v>
      </c>
      <c r="I28" s="680"/>
      <c r="J28" s="428"/>
      <c r="K28" s="429"/>
      <c r="L28" s="161" t="s">
        <v>28</v>
      </c>
      <c r="M28" s="162" t="s">
        <v>28</v>
      </c>
      <c r="N28" s="400" t="s">
        <v>40</v>
      </c>
      <c r="O28" s="678"/>
      <c r="P28" s="559"/>
      <c r="Q28" s="179" t="s">
        <v>48</v>
      </c>
      <c r="R28" s="181" t="s">
        <v>48</v>
      </c>
      <c r="S28" s="161" t="s">
        <v>28</v>
      </c>
      <c r="T28" s="162" t="s">
        <v>28</v>
      </c>
      <c r="U28" s="442"/>
      <c r="V28" s="678"/>
      <c r="W28" s="415" t="s">
        <v>28</v>
      </c>
      <c r="X28" s="443"/>
      <c r="Y28" s="444"/>
      <c r="Z28" s="685"/>
      <c r="AA28" s="686"/>
      <c r="AB28" s="470" t="s">
        <v>67</v>
      </c>
      <c r="AC28" s="470" t="s">
        <v>67</v>
      </c>
      <c r="AD28" s="559"/>
      <c r="AE28" s="131" t="s">
        <v>50</v>
      </c>
      <c r="AF28" s="132" t="s">
        <v>50</v>
      </c>
      <c r="AG28" s="453"/>
      <c r="AH28" s="400" t="s">
        <v>40</v>
      </c>
      <c r="AI28" s="679"/>
      <c r="AJ28" s="400" t="s">
        <v>40</v>
      </c>
      <c r="AK28" s="403" t="s">
        <v>40</v>
      </c>
      <c r="AL28" s="454"/>
      <c r="AM28" s="455"/>
      <c r="AN28" s="677"/>
      <c r="AO28" s="678"/>
      <c r="AP28" s="561"/>
      <c r="AQ28" s="162" t="s">
        <v>28</v>
      </c>
      <c r="AR28" s="415" t="s">
        <v>28</v>
      </c>
      <c r="AS28" s="179" t="s">
        <v>48</v>
      </c>
      <c r="AT28" s="181" t="s">
        <v>48</v>
      </c>
      <c r="AU28" s="461"/>
      <c r="AV28" s="401"/>
      <c r="AW28" s="162" t="s">
        <v>28</v>
      </c>
      <c r="AX28" s="703" t="s">
        <v>40</v>
      </c>
      <c r="AY28" s="703" t="s">
        <v>40</v>
      </c>
      <c r="AZ28" s="462"/>
      <c r="BA28" s="463"/>
      <c r="BB28" s="161" t="s">
        <v>28</v>
      </c>
      <c r="BC28" s="162" t="s">
        <v>28</v>
      </c>
      <c r="BD28" s="162" t="s">
        <v>28</v>
      </c>
      <c r="BE28" s="162" t="s">
        <v>28</v>
      </c>
      <c r="BF28" s="562"/>
      <c r="BG28" s="179" t="s">
        <v>48</v>
      </c>
      <c r="BH28" s="181" t="s">
        <v>48</v>
      </c>
      <c r="BI28" s="461"/>
      <c r="BJ28" s="470" t="s">
        <v>67</v>
      </c>
      <c r="BK28" s="470" t="s">
        <v>67</v>
      </c>
      <c r="BL28" s="686"/>
      <c r="BM28" s="687"/>
      <c r="BN28" s="428"/>
      <c r="BO28" s="429"/>
      <c r="BP28" s="399" t="s">
        <v>40</v>
      </c>
      <c r="BQ28" s="400" t="s">
        <v>40</v>
      </c>
      <c r="BR28" s="401"/>
      <c r="BS28" s="402"/>
      <c r="BT28" s="403" t="s">
        <v>40</v>
      </c>
      <c r="BU28" s="404" t="s">
        <v>50</v>
      </c>
      <c r="BV28" s="405" t="s">
        <v>50</v>
      </c>
      <c r="BW28" s="413"/>
      <c r="BX28" s="414"/>
      <c r="BY28" s="162" t="s">
        <v>28</v>
      </c>
      <c r="BZ28" s="162" t="s">
        <v>28</v>
      </c>
      <c r="CA28" s="415" t="s">
        <v>28</v>
      </c>
      <c r="CB28" s="416"/>
      <c r="CC28" s="417"/>
      <c r="CD28" s="161" t="s">
        <v>28</v>
      </c>
      <c r="CE28" s="162" t="s">
        <v>28</v>
      </c>
      <c r="CF28" s="679"/>
      <c r="CG28" s="402"/>
      <c r="CH28" s="401"/>
      <c r="CI28" s="179" t="s">
        <v>48</v>
      </c>
      <c r="CJ28" s="181" t="s">
        <v>48</v>
      </c>
      <c r="CK28" s="589">
        <f>COUNTIF($E28:$CJ28,"M")</f>
        <v>17</v>
      </c>
      <c r="CL28" s="590"/>
      <c r="CM28" s="591"/>
      <c r="CN28" s="592"/>
      <c r="CO28" s="592"/>
      <c r="CP28" s="593">
        <f>COUNTIF($E28:$CJ28,"S")</f>
        <v>12</v>
      </c>
      <c r="CQ28" s="594">
        <f>COUNTIF($E28:$CJ28,"X")</f>
        <v>4</v>
      </c>
      <c r="CR28" s="589">
        <f>COUNTIF($E28:$CJ28,"Mw")</f>
        <v>8</v>
      </c>
      <c r="CS28" s="595">
        <f>COUNTIF($E28:$CJ28,"Sw")</f>
        <v>4</v>
      </c>
      <c r="CT28" s="596"/>
      <c r="CU28" s="597"/>
      <c r="CV28" s="598"/>
      <c r="CW28" s="599"/>
    </row>
    <row r="29" spans="2:101" ht="18" x14ac:dyDescent="0.3">
      <c r="B29" s="600"/>
      <c r="C29" s="600"/>
      <c r="D29" s="601"/>
      <c r="E29" s="432">
        <v>7.5</v>
      </c>
      <c r="F29" s="433"/>
      <c r="G29" s="434">
        <v>7.5</v>
      </c>
      <c r="H29" s="434">
        <v>7.5</v>
      </c>
      <c r="I29" s="684"/>
      <c r="J29" s="436"/>
      <c r="K29" s="437"/>
      <c r="L29" s="445">
        <v>7.5</v>
      </c>
      <c r="M29" s="420">
        <v>7.5</v>
      </c>
      <c r="N29" s="434">
        <v>7.5</v>
      </c>
      <c r="O29" s="682"/>
      <c r="P29" s="576"/>
      <c r="Q29" s="503">
        <v>7.5</v>
      </c>
      <c r="R29" s="575">
        <v>7.5</v>
      </c>
      <c r="S29" s="445">
        <v>7.5</v>
      </c>
      <c r="T29" s="420">
        <v>7.5</v>
      </c>
      <c r="U29" s="446"/>
      <c r="V29" s="682"/>
      <c r="W29" s="421">
        <v>7.5</v>
      </c>
      <c r="X29" s="447"/>
      <c r="Y29" s="448"/>
      <c r="Z29" s="688"/>
      <c r="AA29" s="689"/>
      <c r="AB29" s="246">
        <v>7.5</v>
      </c>
      <c r="AC29" s="246">
        <v>7.5</v>
      </c>
      <c r="AD29" s="576"/>
      <c r="AE29" s="125">
        <v>7.5</v>
      </c>
      <c r="AF29" s="126">
        <v>7.5</v>
      </c>
      <c r="AG29" s="456"/>
      <c r="AH29" s="434">
        <v>7.5</v>
      </c>
      <c r="AI29" s="683"/>
      <c r="AJ29" s="434">
        <v>7.5</v>
      </c>
      <c r="AK29" s="435">
        <v>7.5</v>
      </c>
      <c r="AL29" s="457"/>
      <c r="AM29" s="458"/>
      <c r="AN29" s="681"/>
      <c r="AO29" s="682"/>
      <c r="AP29" s="446"/>
      <c r="AQ29" s="420">
        <v>7.5</v>
      </c>
      <c r="AR29" s="421">
        <v>7.5</v>
      </c>
      <c r="AS29" s="503">
        <v>7.5</v>
      </c>
      <c r="AT29" s="575">
        <v>7.5</v>
      </c>
      <c r="AU29" s="464"/>
      <c r="AV29" s="465"/>
      <c r="AW29" s="420">
        <v>7.5</v>
      </c>
      <c r="AX29" s="704">
        <v>7.5</v>
      </c>
      <c r="AY29" s="704">
        <v>7.5</v>
      </c>
      <c r="AZ29" s="466"/>
      <c r="BA29" s="467"/>
      <c r="BB29" s="445">
        <v>7.5</v>
      </c>
      <c r="BC29" s="420">
        <v>7.5</v>
      </c>
      <c r="BD29" s="420">
        <v>7.5</v>
      </c>
      <c r="BE29" s="420">
        <v>7.5</v>
      </c>
      <c r="BF29" s="577"/>
      <c r="BG29" s="503">
        <v>7.5</v>
      </c>
      <c r="BH29" s="575">
        <v>7.5</v>
      </c>
      <c r="BI29" s="464"/>
      <c r="BJ29" s="246">
        <v>7.5</v>
      </c>
      <c r="BK29" s="246">
        <v>7.5</v>
      </c>
      <c r="BL29" s="689"/>
      <c r="BM29" s="690"/>
      <c r="BN29" s="456"/>
      <c r="BO29" s="473"/>
      <c r="BP29" s="432">
        <v>7.5</v>
      </c>
      <c r="BQ29" s="434">
        <v>7.5</v>
      </c>
      <c r="BR29" s="465"/>
      <c r="BS29" s="574"/>
      <c r="BT29" s="435">
        <v>7.5</v>
      </c>
      <c r="BU29" s="334">
        <v>7.5</v>
      </c>
      <c r="BV29" s="247">
        <v>7.5</v>
      </c>
      <c r="BW29" s="418"/>
      <c r="BX29" s="419"/>
      <c r="BY29" s="420">
        <v>7.5</v>
      </c>
      <c r="BZ29" s="420">
        <v>7.5</v>
      </c>
      <c r="CA29" s="421">
        <v>7.5</v>
      </c>
      <c r="CB29" s="422"/>
      <c r="CC29" s="423"/>
      <c r="CD29" s="445">
        <v>7.5</v>
      </c>
      <c r="CE29" s="420">
        <v>7.5</v>
      </c>
      <c r="CF29" s="683"/>
      <c r="CG29" s="574"/>
      <c r="CH29" s="465"/>
      <c r="CI29" s="503">
        <v>7.5</v>
      </c>
      <c r="CJ29" s="575">
        <v>7.5</v>
      </c>
      <c r="CK29" s="578"/>
      <c r="CL29" s="579"/>
      <c r="CM29" s="580"/>
      <c r="CN29" s="581"/>
      <c r="CO29" s="581"/>
      <c r="CP29" s="582"/>
      <c r="CQ29" s="583"/>
      <c r="CR29" s="578"/>
      <c r="CS29" s="584"/>
      <c r="CT29" s="585"/>
      <c r="CU29" s="602">
        <f>SUM(E29:CJ29)</f>
        <v>337.5</v>
      </c>
      <c r="CV29" s="603">
        <f>35*12*D28</f>
        <v>336</v>
      </c>
      <c r="CW29" s="604">
        <f>CU29-CV29</f>
        <v>1.5</v>
      </c>
    </row>
    <row r="30" spans="2:101" ht="18" x14ac:dyDescent="0.3">
      <c r="B30" s="310">
        <v>11</v>
      </c>
      <c r="C30" s="310" t="s">
        <v>119</v>
      </c>
      <c r="D30" s="558">
        <v>0.5</v>
      </c>
      <c r="E30" s="677"/>
      <c r="F30" s="678"/>
      <c r="G30" s="698" t="s">
        <v>28</v>
      </c>
      <c r="H30" s="402"/>
      <c r="I30" s="401"/>
      <c r="J30" s="179" t="s">
        <v>48</v>
      </c>
      <c r="K30" s="181" t="s">
        <v>48</v>
      </c>
      <c r="L30" s="399" t="s">
        <v>40</v>
      </c>
      <c r="M30" s="427"/>
      <c r="N30" s="415" t="s">
        <v>28</v>
      </c>
      <c r="O30" s="703"/>
      <c r="P30" s="680"/>
      <c r="Q30" s="428"/>
      <c r="R30" s="429"/>
      <c r="S30" s="705" t="s">
        <v>40</v>
      </c>
      <c r="T30" s="678"/>
      <c r="U30" s="162" t="s">
        <v>28</v>
      </c>
      <c r="V30" s="705" t="s">
        <v>40</v>
      </c>
      <c r="W30" s="559"/>
      <c r="X30" s="179" t="s">
        <v>48</v>
      </c>
      <c r="Y30" s="181" t="s">
        <v>48</v>
      </c>
      <c r="Z30" s="161" t="s">
        <v>28</v>
      </c>
      <c r="AA30" s="162" t="s">
        <v>28</v>
      </c>
      <c r="AB30" s="442"/>
      <c r="AC30" s="678"/>
      <c r="AD30" s="697"/>
      <c r="AE30" s="443"/>
      <c r="AF30" s="444"/>
      <c r="AG30" s="685"/>
      <c r="AH30" s="686"/>
      <c r="AI30" s="686"/>
      <c r="AJ30" s="686"/>
      <c r="AK30" s="559"/>
      <c r="AL30" s="131" t="s">
        <v>50</v>
      </c>
      <c r="AM30" s="132" t="s">
        <v>50</v>
      </c>
      <c r="AN30" s="453"/>
      <c r="AO30" s="400" t="s">
        <v>40</v>
      </c>
      <c r="AP30" s="679"/>
      <c r="AQ30" s="400" t="s">
        <v>40</v>
      </c>
      <c r="AR30" s="680"/>
      <c r="AS30" s="454"/>
      <c r="AT30" s="455"/>
      <c r="AU30" s="677"/>
      <c r="AV30" s="703" t="s">
        <v>40</v>
      </c>
      <c r="AW30" s="561"/>
      <c r="AX30" s="678"/>
      <c r="AY30" s="415" t="s">
        <v>28</v>
      </c>
      <c r="AZ30" s="179" t="s">
        <v>48</v>
      </c>
      <c r="BA30" s="181" t="s">
        <v>48</v>
      </c>
      <c r="BB30" s="461"/>
      <c r="BC30" s="401"/>
      <c r="BD30" s="162" t="s">
        <v>28</v>
      </c>
      <c r="BE30" s="678"/>
      <c r="BF30" s="415" t="s">
        <v>28</v>
      </c>
      <c r="BG30" s="462"/>
      <c r="BH30" s="463"/>
      <c r="BI30" s="677"/>
      <c r="BJ30" s="678"/>
      <c r="BK30" s="162" t="s">
        <v>28</v>
      </c>
      <c r="BL30" s="678"/>
      <c r="BM30" s="562"/>
      <c r="BN30" s="179" t="s">
        <v>48</v>
      </c>
      <c r="BO30" s="181" t="s">
        <v>48</v>
      </c>
      <c r="BP30" s="461"/>
      <c r="BQ30" s="686"/>
      <c r="BR30" s="686"/>
      <c r="BS30" s="686"/>
      <c r="BT30" s="687"/>
      <c r="BU30" s="428"/>
      <c r="BV30" s="429"/>
      <c r="BW30" s="399" t="s">
        <v>40</v>
      </c>
      <c r="BX30" s="703"/>
      <c r="BY30" s="401"/>
      <c r="BZ30" s="402"/>
      <c r="CA30" s="680"/>
      <c r="CB30" s="404" t="s">
        <v>50</v>
      </c>
      <c r="CC30" s="405" t="s">
        <v>50</v>
      </c>
      <c r="CD30" s="413"/>
      <c r="CE30" s="414"/>
      <c r="CF30" s="162" t="s">
        <v>28</v>
      </c>
      <c r="CG30" s="678"/>
      <c r="CH30" s="415" t="s">
        <v>28</v>
      </c>
      <c r="CI30" s="416"/>
      <c r="CJ30" s="417"/>
      <c r="CK30" s="589">
        <f>COUNTIF($E30:$CJ30,"M")</f>
        <v>11</v>
      </c>
      <c r="CL30" s="590"/>
      <c r="CM30" s="591"/>
      <c r="CN30" s="592"/>
      <c r="CO30" s="592"/>
      <c r="CP30" s="593">
        <f>COUNTIF($E30:$CJ30,"S")</f>
        <v>7</v>
      </c>
      <c r="CQ30" s="594">
        <f>COUNTIF($E30:$CJ30,"X")</f>
        <v>0</v>
      </c>
      <c r="CR30" s="589">
        <f>COUNTIF($E30:$CJ30,"Mw")</f>
        <v>8</v>
      </c>
      <c r="CS30" s="595">
        <f>COUNTIF($E30:$CJ30,"Sw")</f>
        <v>4</v>
      </c>
      <c r="CT30" s="596"/>
      <c r="CU30" s="597"/>
      <c r="CV30" s="598"/>
      <c r="CW30" s="599"/>
    </row>
    <row r="31" spans="2:101" ht="18" x14ac:dyDescent="0.3">
      <c r="B31" s="600"/>
      <c r="C31" s="600"/>
      <c r="D31" s="601"/>
      <c r="E31" s="681"/>
      <c r="F31" s="682"/>
      <c r="G31" s="700">
        <v>7.5</v>
      </c>
      <c r="H31" s="574"/>
      <c r="I31" s="465"/>
      <c r="J31" s="503">
        <v>7.5</v>
      </c>
      <c r="K31" s="575">
        <v>7.5</v>
      </c>
      <c r="L31" s="432">
        <v>7.5</v>
      </c>
      <c r="M31" s="433"/>
      <c r="N31" s="421">
        <v>7.5</v>
      </c>
      <c r="O31" s="704"/>
      <c r="P31" s="684"/>
      <c r="Q31" s="436"/>
      <c r="R31" s="437"/>
      <c r="S31" s="706">
        <v>7.5</v>
      </c>
      <c r="T31" s="682"/>
      <c r="U31" s="420">
        <v>7.5</v>
      </c>
      <c r="V31" s="706">
        <v>7.5</v>
      </c>
      <c r="W31" s="576"/>
      <c r="X31" s="503">
        <v>7.5</v>
      </c>
      <c r="Y31" s="575">
        <v>7.5</v>
      </c>
      <c r="Z31" s="445">
        <v>7.5</v>
      </c>
      <c r="AA31" s="420">
        <v>7.5</v>
      </c>
      <c r="AB31" s="446"/>
      <c r="AC31" s="682"/>
      <c r="AD31" s="699"/>
      <c r="AE31" s="447"/>
      <c r="AF31" s="448"/>
      <c r="AG31" s="688"/>
      <c r="AH31" s="689"/>
      <c r="AI31" s="689"/>
      <c r="AJ31" s="689"/>
      <c r="AK31" s="576"/>
      <c r="AL31" s="125">
        <v>7.5</v>
      </c>
      <c r="AM31" s="126">
        <v>7.5</v>
      </c>
      <c r="AN31" s="456"/>
      <c r="AO31" s="434">
        <v>7.5</v>
      </c>
      <c r="AP31" s="683"/>
      <c r="AQ31" s="434">
        <v>7.5</v>
      </c>
      <c r="AR31" s="684"/>
      <c r="AS31" s="457"/>
      <c r="AT31" s="458"/>
      <c r="AU31" s="681"/>
      <c r="AV31" s="704">
        <v>7.5</v>
      </c>
      <c r="AW31" s="446"/>
      <c r="AX31" s="682"/>
      <c r="AY31" s="421">
        <v>7.5</v>
      </c>
      <c r="AZ31" s="503">
        <v>7.5</v>
      </c>
      <c r="BA31" s="575">
        <v>7.5</v>
      </c>
      <c r="BB31" s="464"/>
      <c r="BC31" s="465"/>
      <c r="BD31" s="420">
        <v>7.5</v>
      </c>
      <c r="BE31" s="682"/>
      <c r="BF31" s="421">
        <v>7.5</v>
      </c>
      <c r="BG31" s="466"/>
      <c r="BH31" s="467"/>
      <c r="BI31" s="681"/>
      <c r="BJ31" s="682"/>
      <c r="BK31" s="420">
        <v>7.5</v>
      </c>
      <c r="BL31" s="682"/>
      <c r="BM31" s="577"/>
      <c r="BN31" s="503">
        <v>7.5</v>
      </c>
      <c r="BO31" s="575">
        <v>7.5</v>
      </c>
      <c r="BP31" s="464"/>
      <c r="BQ31" s="689"/>
      <c r="BR31" s="689"/>
      <c r="BS31" s="689"/>
      <c r="BT31" s="690"/>
      <c r="BU31" s="456"/>
      <c r="BV31" s="473"/>
      <c r="BW31" s="432">
        <v>7.5</v>
      </c>
      <c r="BX31" s="704"/>
      <c r="BY31" s="465"/>
      <c r="BZ31" s="574"/>
      <c r="CA31" s="684"/>
      <c r="CB31" s="334">
        <v>7.5</v>
      </c>
      <c r="CC31" s="247">
        <v>7.5</v>
      </c>
      <c r="CD31" s="418"/>
      <c r="CE31" s="419"/>
      <c r="CF31" s="420">
        <v>7.5</v>
      </c>
      <c r="CG31" s="682"/>
      <c r="CH31" s="421">
        <v>7.5</v>
      </c>
      <c r="CI31" s="422"/>
      <c r="CJ31" s="423"/>
      <c r="CK31" s="578"/>
      <c r="CL31" s="579"/>
      <c r="CM31" s="580"/>
      <c r="CN31" s="581"/>
      <c r="CO31" s="581"/>
      <c r="CP31" s="582"/>
      <c r="CQ31" s="583"/>
      <c r="CR31" s="578"/>
      <c r="CS31" s="584"/>
      <c r="CT31" s="585"/>
      <c r="CU31" s="602">
        <f>SUM(E31:CJ31)</f>
        <v>225</v>
      </c>
      <c r="CV31" s="603">
        <f>35*12*D30</f>
        <v>210</v>
      </c>
      <c r="CW31" s="604">
        <f>CU31-CV31</f>
        <v>15</v>
      </c>
    </row>
    <row r="32" spans="2:101" ht="18" x14ac:dyDescent="0.3">
      <c r="B32" s="310">
        <v>12</v>
      </c>
      <c r="C32" s="310" t="s">
        <v>102</v>
      </c>
      <c r="D32" s="558">
        <v>0.2</v>
      </c>
      <c r="E32" s="413"/>
      <c r="F32" s="414"/>
      <c r="G32" s="698"/>
      <c r="H32" s="678"/>
      <c r="I32" s="697"/>
      <c r="J32" s="416"/>
      <c r="K32" s="417"/>
      <c r="L32" s="677"/>
      <c r="M32" s="678"/>
      <c r="N32" s="679"/>
      <c r="O32" s="402"/>
      <c r="P32" s="401"/>
      <c r="Q32" s="179" t="s">
        <v>48</v>
      </c>
      <c r="R32" s="181" t="s">
        <v>48</v>
      </c>
      <c r="S32" s="705"/>
      <c r="T32" s="427"/>
      <c r="U32" s="679"/>
      <c r="V32" s="703"/>
      <c r="W32" s="680"/>
      <c r="X32" s="428"/>
      <c r="Y32" s="429"/>
      <c r="Z32" s="677"/>
      <c r="AA32" s="678"/>
      <c r="AB32" s="698"/>
      <c r="AC32" s="678"/>
      <c r="AD32" s="559"/>
      <c r="AE32" s="179" t="s">
        <v>48</v>
      </c>
      <c r="AF32" s="181" t="s">
        <v>48</v>
      </c>
      <c r="AG32" s="677"/>
      <c r="AH32" s="678"/>
      <c r="AI32" s="442"/>
      <c r="AJ32" s="678"/>
      <c r="AK32" s="697"/>
      <c r="AL32" s="443"/>
      <c r="AM32" s="444"/>
      <c r="AN32" s="685"/>
      <c r="AO32" s="686"/>
      <c r="AP32" s="686"/>
      <c r="AQ32" s="686"/>
      <c r="AR32" s="559"/>
      <c r="AS32" s="131" t="s">
        <v>50</v>
      </c>
      <c r="AT32" s="132" t="s">
        <v>50</v>
      </c>
      <c r="AU32" s="453"/>
      <c r="AV32" s="703"/>
      <c r="AW32" s="679"/>
      <c r="AX32" s="703"/>
      <c r="AY32" s="680"/>
      <c r="AZ32" s="454"/>
      <c r="BA32" s="455"/>
      <c r="BB32" s="677"/>
      <c r="BC32" s="678"/>
      <c r="BD32" s="561"/>
      <c r="BE32" s="678"/>
      <c r="BF32" s="697"/>
      <c r="BG32" s="179" t="s">
        <v>48</v>
      </c>
      <c r="BH32" s="181" t="s">
        <v>48</v>
      </c>
      <c r="BI32" s="461"/>
      <c r="BJ32" s="401"/>
      <c r="BK32" s="703"/>
      <c r="BL32" s="678"/>
      <c r="BM32" s="697"/>
      <c r="BN32" s="462"/>
      <c r="BO32" s="463"/>
      <c r="BP32" s="677"/>
      <c r="BQ32" s="678"/>
      <c r="BR32" s="703"/>
      <c r="BS32" s="678"/>
      <c r="BT32" s="562"/>
      <c r="BU32" s="179" t="s">
        <v>48</v>
      </c>
      <c r="BV32" s="181" t="s">
        <v>48</v>
      </c>
      <c r="BW32" s="461"/>
      <c r="BX32" s="686"/>
      <c r="BY32" s="686"/>
      <c r="BZ32" s="686"/>
      <c r="CA32" s="687"/>
      <c r="CB32" s="428"/>
      <c r="CC32" s="429"/>
      <c r="CD32" s="705"/>
      <c r="CE32" s="703"/>
      <c r="CF32" s="401"/>
      <c r="CG32" s="402"/>
      <c r="CH32" s="680"/>
      <c r="CI32" s="404" t="s">
        <v>50</v>
      </c>
      <c r="CJ32" s="405" t="s">
        <v>50</v>
      </c>
      <c r="CK32" s="589">
        <f>COUNTIF($E32:$CJ32,"M")</f>
        <v>0</v>
      </c>
      <c r="CL32" s="590"/>
      <c r="CM32" s="591"/>
      <c r="CN32" s="592"/>
      <c r="CO32" s="592"/>
      <c r="CP32" s="593">
        <f>COUNTIF($E32:$CJ32,"S")</f>
        <v>0</v>
      </c>
      <c r="CQ32" s="594">
        <f>COUNTIF($E32:$CJ32,"X")</f>
        <v>0</v>
      </c>
      <c r="CR32" s="589">
        <f>COUNTIF($E32:$CJ32,"Mw")</f>
        <v>8</v>
      </c>
      <c r="CS32" s="595">
        <f>COUNTIF($E32:$CJ32,"Sw")</f>
        <v>4</v>
      </c>
      <c r="CT32" s="596"/>
      <c r="CU32" s="597"/>
      <c r="CV32" s="598"/>
      <c r="CW32" s="599"/>
    </row>
    <row r="33" spans="1:103" ht="18" x14ac:dyDescent="0.3">
      <c r="B33" s="238"/>
      <c r="C33" s="238"/>
      <c r="D33" s="605"/>
      <c r="E33" s="418"/>
      <c r="F33" s="419"/>
      <c r="G33" s="700"/>
      <c r="H33" s="682"/>
      <c r="I33" s="699"/>
      <c r="J33" s="422"/>
      <c r="K33" s="423"/>
      <c r="L33" s="681"/>
      <c r="M33" s="682"/>
      <c r="N33" s="683"/>
      <c r="O33" s="574"/>
      <c r="P33" s="465"/>
      <c r="Q33" s="503">
        <v>7.5</v>
      </c>
      <c r="R33" s="575">
        <v>7.5</v>
      </c>
      <c r="S33" s="706"/>
      <c r="T33" s="433"/>
      <c r="U33" s="683"/>
      <c r="V33" s="704"/>
      <c r="W33" s="684"/>
      <c r="X33" s="436"/>
      <c r="Y33" s="437"/>
      <c r="Z33" s="681"/>
      <c r="AA33" s="682"/>
      <c r="AB33" s="700"/>
      <c r="AC33" s="682"/>
      <c r="AD33" s="576"/>
      <c r="AE33" s="503">
        <v>7.5</v>
      </c>
      <c r="AF33" s="575">
        <v>7.5</v>
      </c>
      <c r="AG33" s="681"/>
      <c r="AH33" s="682"/>
      <c r="AI33" s="446"/>
      <c r="AJ33" s="682"/>
      <c r="AK33" s="699"/>
      <c r="AL33" s="447"/>
      <c r="AM33" s="448"/>
      <c r="AN33" s="688"/>
      <c r="AO33" s="689"/>
      <c r="AP33" s="689"/>
      <c r="AQ33" s="689"/>
      <c r="AR33" s="576"/>
      <c r="AS33" s="125">
        <v>7.5</v>
      </c>
      <c r="AT33" s="126">
        <v>7.5</v>
      </c>
      <c r="AU33" s="456"/>
      <c r="AV33" s="704"/>
      <c r="AW33" s="683"/>
      <c r="AX33" s="704"/>
      <c r="AY33" s="684"/>
      <c r="AZ33" s="457"/>
      <c r="BA33" s="458"/>
      <c r="BB33" s="681"/>
      <c r="BC33" s="682"/>
      <c r="BD33" s="446"/>
      <c r="BE33" s="682"/>
      <c r="BF33" s="699"/>
      <c r="BG33" s="503">
        <v>7.5</v>
      </c>
      <c r="BH33" s="575">
        <v>7.5</v>
      </c>
      <c r="BI33" s="464"/>
      <c r="BJ33" s="465"/>
      <c r="BK33" s="704"/>
      <c r="BL33" s="682"/>
      <c r="BM33" s="699"/>
      <c r="BN33" s="466"/>
      <c r="BO33" s="467"/>
      <c r="BP33" s="681"/>
      <c r="BQ33" s="682"/>
      <c r="BR33" s="704"/>
      <c r="BS33" s="682"/>
      <c r="BT33" s="577"/>
      <c r="BU33" s="503">
        <v>7.5</v>
      </c>
      <c r="BV33" s="575">
        <v>7.5</v>
      </c>
      <c r="BW33" s="464"/>
      <c r="BX33" s="689"/>
      <c r="BY33" s="689"/>
      <c r="BZ33" s="689"/>
      <c r="CA33" s="690"/>
      <c r="CB33" s="456"/>
      <c r="CC33" s="473"/>
      <c r="CD33" s="706"/>
      <c r="CE33" s="704"/>
      <c r="CF33" s="465"/>
      <c r="CG33" s="574"/>
      <c r="CH33" s="684"/>
      <c r="CI33" s="334">
        <v>7.5</v>
      </c>
      <c r="CJ33" s="247">
        <v>7.5</v>
      </c>
      <c r="CK33" s="578"/>
      <c r="CL33" s="579"/>
      <c r="CM33" s="580"/>
      <c r="CN33" s="581"/>
      <c r="CO33" s="581"/>
      <c r="CP33" s="582"/>
      <c r="CQ33" s="583"/>
      <c r="CR33" s="578"/>
      <c r="CS33" s="584"/>
      <c r="CT33" s="585"/>
      <c r="CU33" s="602">
        <f>SUM(E33:CJ33)</f>
        <v>90</v>
      </c>
      <c r="CV33" s="603">
        <f>35*12*D32</f>
        <v>84</v>
      </c>
      <c r="CW33" s="604">
        <f>CU33-CV33</f>
        <v>6</v>
      </c>
    </row>
    <row r="34" spans="1:103" ht="18" x14ac:dyDescent="0.3">
      <c r="B34" s="606"/>
      <c r="C34" s="607"/>
      <c r="D34" s="608" t="s">
        <v>120</v>
      </c>
      <c r="E34" s="609">
        <f t="shared" ref="E34:AJ34" si="0">E11+E13+E15+E17+E19+E21+E31+E33</f>
        <v>22.5</v>
      </c>
      <c r="F34" s="610">
        <f t="shared" si="0"/>
        <v>37.5</v>
      </c>
      <c r="G34" s="610">
        <f t="shared" si="0"/>
        <v>37.5</v>
      </c>
      <c r="H34" s="610">
        <f t="shared" si="0"/>
        <v>30</v>
      </c>
      <c r="I34" s="611">
        <f t="shared" si="0"/>
        <v>45</v>
      </c>
      <c r="J34" s="612">
        <f t="shared" si="0"/>
        <v>30</v>
      </c>
      <c r="K34" s="613">
        <f t="shared" si="0"/>
        <v>30</v>
      </c>
      <c r="L34" s="609">
        <f t="shared" si="0"/>
        <v>30</v>
      </c>
      <c r="M34" s="610">
        <f t="shared" si="0"/>
        <v>30</v>
      </c>
      <c r="N34" s="610">
        <f t="shared" si="0"/>
        <v>37.5</v>
      </c>
      <c r="O34" s="610">
        <f t="shared" si="0"/>
        <v>37.5</v>
      </c>
      <c r="P34" s="611">
        <f t="shared" si="0"/>
        <v>37.5</v>
      </c>
      <c r="Q34" s="612">
        <f t="shared" si="0"/>
        <v>30</v>
      </c>
      <c r="R34" s="613">
        <f t="shared" si="0"/>
        <v>30</v>
      </c>
      <c r="S34" s="609">
        <f t="shared" si="0"/>
        <v>30</v>
      </c>
      <c r="T34" s="610">
        <f t="shared" si="0"/>
        <v>30</v>
      </c>
      <c r="U34" s="610">
        <f t="shared" si="0"/>
        <v>45</v>
      </c>
      <c r="V34" s="610">
        <f t="shared" si="0"/>
        <v>37.5</v>
      </c>
      <c r="W34" s="611">
        <f t="shared" si="0"/>
        <v>30</v>
      </c>
      <c r="X34" s="612">
        <f t="shared" si="0"/>
        <v>30</v>
      </c>
      <c r="Y34" s="613">
        <f t="shared" si="0"/>
        <v>30</v>
      </c>
      <c r="Z34" s="609">
        <f t="shared" si="0"/>
        <v>37.5</v>
      </c>
      <c r="AA34" s="610">
        <f t="shared" si="0"/>
        <v>37.5</v>
      </c>
      <c r="AB34" s="610">
        <f t="shared" si="0"/>
        <v>37.5</v>
      </c>
      <c r="AC34" s="610">
        <f t="shared" si="0"/>
        <v>30</v>
      </c>
      <c r="AD34" s="611">
        <f t="shared" si="0"/>
        <v>30</v>
      </c>
      <c r="AE34" s="612">
        <f t="shared" si="0"/>
        <v>30</v>
      </c>
      <c r="AF34" s="613">
        <f t="shared" si="0"/>
        <v>30</v>
      </c>
      <c r="AG34" s="609">
        <f t="shared" si="0"/>
        <v>30</v>
      </c>
      <c r="AH34" s="610">
        <f t="shared" si="0"/>
        <v>30</v>
      </c>
      <c r="AI34" s="610">
        <f t="shared" si="0"/>
        <v>37.5</v>
      </c>
      <c r="AJ34" s="610">
        <f t="shared" si="0"/>
        <v>30</v>
      </c>
      <c r="AK34" s="611">
        <f t="shared" ref="AK34:BP34" si="1">AK11+AK13+AK15+AK17+AK19+AK21+AK31+AK33</f>
        <v>30</v>
      </c>
      <c r="AL34" s="612">
        <f t="shared" si="1"/>
        <v>30</v>
      </c>
      <c r="AM34" s="613">
        <f t="shared" si="1"/>
        <v>30</v>
      </c>
      <c r="AN34" s="609">
        <f t="shared" si="1"/>
        <v>37.5</v>
      </c>
      <c r="AO34" s="610">
        <f t="shared" si="1"/>
        <v>37.5</v>
      </c>
      <c r="AP34" s="610">
        <f t="shared" si="1"/>
        <v>30</v>
      </c>
      <c r="AQ34" s="610">
        <f t="shared" si="1"/>
        <v>37.5</v>
      </c>
      <c r="AR34" s="611">
        <f t="shared" si="1"/>
        <v>30</v>
      </c>
      <c r="AS34" s="612">
        <f t="shared" si="1"/>
        <v>30</v>
      </c>
      <c r="AT34" s="613">
        <f t="shared" si="1"/>
        <v>30</v>
      </c>
      <c r="AU34" s="614">
        <f t="shared" si="1"/>
        <v>37.5</v>
      </c>
      <c r="AV34" s="609">
        <f t="shared" si="1"/>
        <v>37.5</v>
      </c>
      <c r="AW34" s="610">
        <f t="shared" si="1"/>
        <v>37.5</v>
      </c>
      <c r="AX34" s="610">
        <f t="shared" si="1"/>
        <v>37.5</v>
      </c>
      <c r="AY34" s="611">
        <f t="shared" si="1"/>
        <v>30</v>
      </c>
      <c r="AZ34" s="612">
        <f t="shared" si="1"/>
        <v>30</v>
      </c>
      <c r="BA34" s="613">
        <f t="shared" si="1"/>
        <v>30</v>
      </c>
      <c r="BB34" s="609">
        <f t="shared" si="1"/>
        <v>37.5</v>
      </c>
      <c r="BC34" s="610">
        <f t="shared" si="1"/>
        <v>37.5</v>
      </c>
      <c r="BD34" s="610">
        <f t="shared" si="1"/>
        <v>45</v>
      </c>
      <c r="BE34" s="610">
        <f t="shared" si="1"/>
        <v>37.5</v>
      </c>
      <c r="BF34" s="611">
        <f t="shared" si="1"/>
        <v>30</v>
      </c>
      <c r="BG34" s="612">
        <f t="shared" si="1"/>
        <v>30</v>
      </c>
      <c r="BH34" s="613">
        <f t="shared" si="1"/>
        <v>30</v>
      </c>
      <c r="BI34" s="609">
        <f t="shared" ref="BI34:CJ34" si="2">BI11+BI13+BI19+BI15+BI17+BI33</f>
        <v>30</v>
      </c>
      <c r="BJ34" s="610">
        <f t="shared" si="2"/>
        <v>37.5</v>
      </c>
      <c r="BK34" s="610">
        <f t="shared" si="2"/>
        <v>22.5</v>
      </c>
      <c r="BL34" s="610">
        <f t="shared" si="2"/>
        <v>37.5</v>
      </c>
      <c r="BM34" s="611">
        <f t="shared" si="2"/>
        <v>22.5</v>
      </c>
      <c r="BN34" s="612">
        <f t="shared" si="2"/>
        <v>22.5</v>
      </c>
      <c r="BO34" s="613">
        <f t="shared" si="2"/>
        <v>22.5</v>
      </c>
      <c r="BP34" s="609">
        <f t="shared" si="2"/>
        <v>22.5</v>
      </c>
      <c r="BQ34" s="610">
        <f t="shared" si="2"/>
        <v>30</v>
      </c>
      <c r="BR34" s="610">
        <f t="shared" si="2"/>
        <v>22.5</v>
      </c>
      <c r="BS34" s="610">
        <f t="shared" si="2"/>
        <v>37.5</v>
      </c>
      <c r="BT34" s="611">
        <f t="shared" si="2"/>
        <v>30</v>
      </c>
      <c r="BU34" s="612">
        <f t="shared" si="2"/>
        <v>22.5</v>
      </c>
      <c r="BV34" s="613">
        <f t="shared" si="2"/>
        <v>22.5</v>
      </c>
      <c r="BW34" s="609">
        <f t="shared" si="2"/>
        <v>22.5</v>
      </c>
      <c r="BX34" s="610">
        <f t="shared" si="2"/>
        <v>30</v>
      </c>
      <c r="BY34" s="610">
        <f t="shared" si="2"/>
        <v>30</v>
      </c>
      <c r="BZ34" s="610">
        <f t="shared" si="2"/>
        <v>37.5</v>
      </c>
      <c r="CA34" s="611">
        <f t="shared" si="2"/>
        <v>22.5</v>
      </c>
      <c r="CB34" s="612">
        <f t="shared" si="2"/>
        <v>22.5</v>
      </c>
      <c r="CC34" s="613">
        <f t="shared" si="2"/>
        <v>22.5</v>
      </c>
      <c r="CD34" s="609">
        <f t="shared" si="2"/>
        <v>15</v>
      </c>
      <c r="CE34" s="610">
        <f t="shared" si="2"/>
        <v>30</v>
      </c>
      <c r="CF34" s="610">
        <f t="shared" si="2"/>
        <v>30</v>
      </c>
      <c r="CG34" s="610">
        <f t="shared" si="2"/>
        <v>37.5</v>
      </c>
      <c r="CH34" s="611">
        <f t="shared" si="2"/>
        <v>30</v>
      </c>
      <c r="CI34" s="612">
        <f t="shared" si="2"/>
        <v>22.5</v>
      </c>
      <c r="CJ34" s="613">
        <f t="shared" si="2"/>
        <v>22.5</v>
      </c>
      <c r="CK34" s="615"/>
      <c r="CL34" s="616"/>
      <c r="CM34" s="617"/>
      <c r="CN34" s="618"/>
      <c r="CO34" s="618"/>
      <c r="CP34" s="619"/>
      <c r="CQ34" s="616"/>
      <c r="CR34" s="616"/>
      <c r="CS34" s="620"/>
      <c r="CT34" s="621"/>
      <c r="CU34" s="393"/>
      <c r="CV34" s="622"/>
      <c r="CW34" s="623"/>
    </row>
    <row r="35" spans="1:103" ht="18" x14ac:dyDescent="0.3">
      <c r="A35" s="624"/>
      <c r="B35" s="408"/>
      <c r="C35" s="179">
        <v>4</v>
      </c>
      <c r="D35" s="179" t="s">
        <v>28</v>
      </c>
      <c r="E35" s="179">
        <f>COUNTIF(E10:E33,"M")</f>
        <v>4</v>
      </c>
      <c r="F35" s="547">
        <f>COUNTIF(F10:F33,"M")</f>
        <v>4</v>
      </c>
      <c r="G35" s="547">
        <f>COUNTIF(G10:G33,"M")</f>
        <v>4</v>
      </c>
      <c r="H35" s="707">
        <f>COUNTIF(H10:H33,"M")</f>
        <v>4</v>
      </c>
      <c r="I35" s="547">
        <f>COUNTIF(I10:I33,"M")</f>
        <v>4</v>
      </c>
      <c r="J35" s="625"/>
      <c r="K35" s="626"/>
      <c r="L35" s="547">
        <f>COUNTIF(L10:L33,"M")</f>
        <v>4</v>
      </c>
      <c r="M35" s="547">
        <f>COUNTIF(M10:M33,"M")</f>
        <v>4</v>
      </c>
      <c r="N35" s="547">
        <f>COUNTIF(N10:N33,"M")</f>
        <v>4</v>
      </c>
      <c r="O35" s="707">
        <f>COUNTIF(O10:O33,"M")</f>
        <v>4</v>
      </c>
      <c r="P35" s="547">
        <f>COUNTIF(P10:P33,"M")</f>
        <v>4</v>
      </c>
      <c r="Q35" s="625"/>
      <c r="R35" s="626"/>
      <c r="S35" s="547">
        <f>COUNTIF(S10:S33,"M")</f>
        <v>4</v>
      </c>
      <c r="T35" s="547">
        <f>COUNTIF(T10:T33,"M")</f>
        <v>4</v>
      </c>
      <c r="U35" s="547">
        <f>COUNTIF(U10:U33,"M")</f>
        <v>4</v>
      </c>
      <c r="V35" s="547">
        <f>COUNTIF(V10:V33,"M")</f>
        <v>4</v>
      </c>
      <c r="W35" s="547">
        <f>COUNTIF(W10:W33,"M")</f>
        <v>4</v>
      </c>
      <c r="X35" s="625"/>
      <c r="Y35" s="626"/>
      <c r="Z35" s="547">
        <f>COUNTIF(Z10:Z33,"M")</f>
        <v>4</v>
      </c>
      <c r="AA35" s="547">
        <f>COUNTIF(AA10:AA33,"M")</f>
        <v>4</v>
      </c>
      <c r="AB35" s="547">
        <f>COUNTIF(AB10:AB33,"M")</f>
        <v>4</v>
      </c>
      <c r="AC35" s="547">
        <f>COUNTIF(AC10:AC33,"M")</f>
        <v>4</v>
      </c>
      <c r="AD35" s="547">
        <f>COUNTIF(AD10:AD33,"M")</f>
        <v>4</v>
      </c>
      <c r="AE35" s="625"/>
      <c r="AF35" s="626"/>
      <c r="AG35" s="547">
        <f>COUNTIF(AG10:AG33,"M")</f>
        <v>4</v>
      </c>
      <c r="AH35" s="547">
        <f>COUNTIF(AH10:AH33,"M")</f>
        <v>4</v>
      </c>
      <c r="AI35" s="547">
        <f>COUNTIF(AI10:AI33,"M")</f>
        <v>4</v>
      </c>
      <c r="AJ35" s="707">
        <f>COUNTIF(AJ10:AJ33,"M")</f>
        <v>5</v>
      </c>
      <c r="AK35" s="547">
        <f>COUNTIF(AK10:AK33,"M")</f>
        <v>4</v>
      </c>
      <c r="AL35" s="625"/>
      <c r="AM35" s="626"/>
      <c r="AN35" s="547">
        <f>COUNTIF(AN10:AN33,"M")</f>
        <v>4</v>
      </c>
      <c r="AO35" s="547">
        <f>COUNTIF(AO10:AO33,"M")</f>
        <v>4</v>
      </c>
      <c r="AP35" s="547">
        <f>COUNTIF(AP10:AP33,"M")</f>
        <v>4</v>
      </c>
      <c r="AQ35" s="707">
        <f>COUNTIF(AQ10:AQ33,"M")</f>
        <v>6</v>
      </c>
      <c r="AR35" s="547">
        <f>COUNTIF(AR10:AR33,"M")</f>
        <v>4</v>
      </c>
      <c r="AS35" s="625"/>
      <c r="AT35" s="626"/>
      <c r="AU35" s="547">
        <f>COUNTIF(AU10:AU33,"M")</f>
        <v>4</v>
      </c>
      <c r="AV35" s="547">
        <f>COUNTIF(AV10:AV33,"M")</f>
        <v>4</v>
      </c>
      <c r="AW35" s="547">
        <f>COUNTIF(AW10:AW33,"M")</f>
        <v>4</v>
      </c>
      <c r="AX35" s="707">
        <f>COUNTIF(AX10:AX33,"M")</f>
        <v>4</v>
      </c>
      <c r="AY35" s="547">
        <f>COUNTIF(AY10:AY33,"M")</f>
        <v>3</v>
      </c>
      <c r="AZ35" s="625"/>
      <c r="BA35" s="626"/>
      <c r="BB35" s="547">
        <f>COUNTIF(BB10:BB33,"M")</f>
        <v>4</v>
      </c>
      <c r="BC35" s="547">
        <f>COUNTIF(BC10:BC33,"M")</f>
        <v>4</v>
      </c>
      <c r="BD35" s="547">
        <f>COUNTIF(BD10:BD33,"M")</f>
        <v>4</v>
      </c>
      <c r="BE35" s="547">
        <f>COUNTIF(BE10:BE33,"M")</f>
        <v>4</v>
      </c>
      <c r="BF35" s="547">
        <f>COUNTIF(BF10:BF33,"M")</f>
        <v>4</v>
      </c>
      <c r="BG35" s="625"/>
      <c r="BH35" s="626"/>
      <c r="BI35" s="547">
        <f>COUNTIF(BI10:BI33,"M")</f>
        <v>4</v>
      </c>
      <c r="BJ35" s="547">
        <f>COUNTIF(BJ10:BJ33,"M")</f>
        <v>4</v>
      </c>
      <c r="BK35" s="547">
        <f>COUNTIF(BK10:BK33,"M")</f>
        <v>4</v>
      </c>
      <c r="BL35" s="547">
        <f>COUNTIF(BL10:BL33,"M")</f>
        <v>4</v>
      </c>
      <c r="BM35" s="547">
        <f>COUNTIF(BM10:BM33,"M")</f>
        <v>4</v>
      </c>
      <c r="BN35" s="625"/>
      <c r="BO35" s="626"/>
      <c r="BP35" s="547">
        <f>COUNTIF(BP10:BP33,"M")</f>
        <v>4</v>
      </c>
      <c r="BQ35" s="547">
        <f>COUNTIF(BQ10:BQ33,"M")</f>
        <v>4</v>
      </c>
      <c r="BR35" s="547">
        <f>COUNTIF(BR10:BR33,"M")</f>
        <v>4</v>
      </c>
      <c r="BS35" s="707">
        <f>COUNTIF(BS10:BS33,"M")</f>
        <v>5</v>
      </c>
      <c r="BT35" s="547">
        <f>COUNTIF(BT10:BT33,"M")</f>
        <v>4</v>
      </c>
      <c r="BU35" s="625"/>
      <c r="BV35" s="626"/>
      <c r="BW35" s="707">
        <f>COUNTIF(BW10:BW33,"M")</f>
        <v>5</v>
      </c>
      <c r="BX35" s="707">
        <f>COUNTIF(BX10:BX33,"M")</f>
        <v>4</v>
      </c>
      <c r="BY35" s="547">
        <f>COUNTIF(BY10:BY33,"M")</f>
        <v>4</v>
      </c>
      <c r="BZ35" s="707">
        <f>COUNTIF(BZ10:BZ33,"M")</f>
        <v>6</v>
      </c>
      <c r="CA35" s="547">
        <f>COUNTIF(CA10:CA33,"M")</f>
        <v>4</v>
      </c>
      <c r="CB35" s="625"/>
      <c r="CC35" s="626"/>
      <c r="CD35" s="707">
        <f>COUNTIF(CD10:CD33,"M")</f>
        <v>4</v>
      </c>
      <c r="CE35" s="707">
        <f>COUNTIF(CE10:CE33,"M")</f>
        <v>4</v>
      </c>
      <c r="CF35" s="547">
        <f>COUNTIF(CF10:CF33,"M")</f>
        <v>4</v>
      </c>
      <c r="CG35" s="707">
        <f>COUNTIF(CG10:CG33,"M")</f>
        <v>5</v>
      </c>
      <c r="CH35" s="181">
        <f>COUNTIF(CH10:CH33,"M")</f>
        <v>4</v>
      </c>
      <c r="CI35" s="625"/>
      <c r="CJ35" s="626"/>
      <c r="CK35" s="627"/>
      <c r="CL35" s="190"/>
      <c r="CM35" s="212"/>
      <c r="CN35" s="90"/>
      <c r="CO35" s="90"/>
      <c r="CP35" s="806" t="s">
        <v>97</v>
      </c>
      <c r="CQ35" s="190"/>
      <c r="CR35" s="190"/>
      <c r="CS35" s="120"/>
      <c r="CT35" s="127"/>
      <c r="CU35" s="393"/>
      <c r="CV35" s="628"/>
      <c r="CW35" s="623"/>
      <c r="CX35" s="624"/>
    </row>
    <row r="36" spans="1:103" ht="18" hidden="1" x14ac:dyDescent="0.3">
      <c r="A36" s="127"/>
      <c r="B36" s="537"/>
      <c r="C36" s="302"/>
      <c r="D36" s="312"/>
      <c r="E36" s="312"/>
      <c r="F36" s="320"/>
      <c r="G36" s="320"/>
      <c r="H36" s="320"/>
      <c r="I36" s="313"/>
      <c r="J36" s="629"/>
      <c r="K36" s="630"/>
      <c r="L36" s="312"/>
      <c r="M36" s="320"/>
      <c r="N36" s="320"/>
      <c r="O36" s="320"/>
      <c r="P36" s="313"/>
      <c r="Q36" s="629"/>
      <c r="R36" s="630"/>
      <c r="S36" s="312"/>
      <c r="T36" s="320"/>
      <c r="U36" s="320"/>
      <c r="V36" s="320"/>
      <c r="W36" s="313"/>
      <c r="X36" s="629"/>
      <c r="Y36" s="630"/>
      <c r="Z36" s="312"/>
      <c r="AA36" s="320"/>
      <c r="AB36" s="320"/>
      <c r="AC36" s="320"/>
      <c r="AD36" s="313"/>
      <c r="AE36" s="629"/>
      <c r="AF36" s="630"/>
      <c r="AG36" s="312"/>
      <c r="AH36" s="320"/>
      <c r="AI36" s="320"/>
      <c r="AJ36" s="320"/>
      <c r="AK36" s="313"/>
      <c r="AL36" s="629"/>
      <c r="AM36" s="630"/>
      <c r="AN36" s="312"/>
      <c r="AO36" s="320"/>
      <c r="AP36" s="320"/>
      <c r="AQ36" s="320"/>
      <c r="AR36" s="313"/>
      <c r="AS36" s="629"/>
      <c r="AT36" s="630"/>
      <c r="AU36" s="312"/>
      <c r="AV36" s="320"/>
      <c r="AW36" s="320"/>
      <c r="AX36" s="320"/>
      <c r="AY36" s="313"/>
      <c r="AZ36" s="629"/>
      <c r="BA36" s="630"/>
      <c r="BB36" s="312"/>
      <c r="BC36" s="320"/>
      <c r="BD36" s="320"/>
      <c r="BE36" s="320"/>
      <c r="BF36" s="313"/>
      <c r="BG36" s="629"/>
      <c r="BH36" s="630"/>
      <c r="BI36" s="312"/>
      <c r="BJ36" s="320"/>
      <c r="BK36" s="320"/>
      <c r="BL36" s="320"/>
      <c r="BM36" s="313"/>
      <c r="BN36" s="625"/>
      <c r="BO36" s="626"/>
      <c r="BP36" s="312"/>
      <c r="BQ36" s="320"/>
      <c r="BR36" s="320"/>
      <c r="BS36" s="320"/>
      <c r="BT36" s="313"/>
      <c r="BU36" s="625"/>
      <c r="BV36" s="626"/>
      <c r="BW36" s="312"/>
      <c r="BX36" s="320"/>
      <c r="BY36" s="320"/>
      <c r="BZ36" s="320"/>
      <c r="CA36" s="313"/>
      <c r="CB36" s="625"/>
      <c r="CC36" s="626"/>
      <c r="CD36" s="312"/>
      <c r="CE36" s="320"/>
      <c r="CF36" s="320"/>
      <c r="CG36" s="320"/>
      <c r="CH36" s="313"/>
      <c r="CI36" s="625"/>
      <c r="CJ36" s="626"/>
      <c r="CK36" s="537"/>
      <c r="CL36" s="631"/>
      <c r="CM36" s="526"/>
      <c r="CN36" s="632"/>
      <c r="CO36" s="632"/>
      <c r="CP36" s="805" t="s">
        <v>128</v>
      </c>
      <c r="CS36" s="634"/>
      <c r="CT36"/>
      <c r="CU36" s="537"/>
      <c r="CV36" s="635"/>
    </row>
    <row r="37" spans="1:103" ht="18" x14ac:dyDescent="0.3">
      <c r="A37" s="634"/>
      <c r="B37" s="634"/>
      <c r="C37" s="334">
        <v>2</v>
      </c>
      <c r="D37" s="217" t="s">
        <v>40</v>
      </c>
      <c r="E37" s="503">
        <f>COUNTIF(E10:E33,"S")</f>
        <v>2</v>
      </c>
      <c r="F37" s="636">
        <f>COUNTIF(F10:F33,"S")</f>
        <v>2</v>
      </c>
      <c r="G37" s="636">
        <f>COUNTIF(G10:G33,"S")</f>
        <v>2</v>
      </c>
      <c r="H37" s="636">
        <f>COUNTIF(H10:H33,"S")</f>
        <v>2</v>
      </c>
      <c r="I37" s="575">
        <f>COUNTIF(I10:I33,"S")</f>
        <v>2</v>
      </c>
      <c r="J37" s="637"/>
      <c r="K37" s="638"/>
      <c r="L37" s="503">
        <f>COUNTIF(L10:L33,"S")</f>
        <v>2</v>
      </c>
      <c r="M37" s="636">
        <f>COUNTIF(M10:M33,"S")</f>
        <v>2</v>
      </c>
      <c r="N37" s="636">
        <f>COUNTIF(N10:N33,"S")</f>
        <v>2</v>
      </c>
      <c r="O37" s="636">
        <f>COUNTIF(O10:O33,"S")</f>
        <v>2</v>
      </c>
      <c r="P37" s="575">
        <f>COUNTIF(P10:P33,"S")</f>
        <v>2</v>
      </c>
      <c r="Q37" s="637"/>
      <c r="R37" s="638"/>
      <c r="S37" s="503">
        <f>COUNTIF(S10:S33,"S")</f>
        <v>2</v>
      </c>
      <c r="T37" s="636">
        <f>COUNTIF(T10:T33,"S")</f>
        <v>2</v>
      </c>
      <c r="U37" s="636">
        <f>COUNTIF(U10:U33,"S")</f>
        <v>2</v>
      </c>
      <c r="V37" s="636">
        <f>COUNTIF(V10:V33,"S")</f>
        <v>2</v>
      </c>
      <c r="W37" s="575">
        <f>COUNTIF(W10:W33,"S")</f>
        <v>2</v>
      </c>
      <c r="X37" s="637"/>
      <c r="Y37" s="638"/>
      <c r="Z37" s="503">
        <f>COUNTIF(Z10:Z33,"S")</f>
        <v>2</v>
      </c>
      <c r="AA37" s="636">
        <f>COUNTIF(AA10:AA33,"S")</f>
        <v>2</v>
      </c>
      <c r="AB37" s="708">
        <f>COUNTIF(AB10:AB33,"S")</f>
        <v>2</v>
      </c>
      <c r="AC37" s="636">
        <f>COUNTIF(AC10:AC33,"S")</f>
        <v>2</v>
      </c>
      <c r="AD37" s="709">
        <f>COUNTIF(AD10:AD33,"S")</f>
        <v>2</v>
      </c>
      <c r="AE37" s="637"/>
      <c r="AF37" s="638"/>
      <c r="AG37" s="503">
        <f>COUNTIF(AG10:AG33,"S")</f>
        <v>2</v>
      </c>
      <c r="AH37" s="636">
        <f>COUNTIF(AH10:AH33,"S")</f>
        <v>2</v>
      </c>
      <c r="AI37" s="636">
        <f>COUNTIF(AI10:AI33,"S")</f>
        <v>2</v>
      </c>
      <c r="AJ37" s="636">
        <f>COUNTIF(AJ10:AJ33,"S")</f>
        <v>2</v>
      </c>
      <c r="AK37" s="709">
        <f>COUNTIF(AK10:AK33,"S")</f>
        <v>2</v>
      </c>
      <c r="AL37" s="637"/>
      <c r="AM37" s="638"/>
      <c r="AN37" s="503">
        <f>COUNTIF(AN10:AN33,"S")</f>
        <v>2</v>
      </c>
      <c r="AO37" s="636">
        <f>COUNTIF(AO10:AO33,"S")</f>
        <v>2</v>
      </c>
      <c r="AP37" s="636">
        <f>COUNTIF(AP10:AP33,"S")</f>
        <v>2</v>
      </c>
      <c r="AQ37" s="636">
        <f>COUNTIF(AQ10:AQ33,"S")</f>
        <v>2</v>
      </c>
      <c r="AR37" s="575">
        <f>COUNTIF(AR10:AR33,"S")</f>
        <v>2</v>
      </c>
      <c r="AS37" s="637"/>
      <c r="AT37" s="638"/>
      <c r="AU37" s="503">
        <f>COUNTIF(AU10:AU33,"S")</f>
        <v>2</v>
      </c>
      <c r="AV37" s="636">
        <f>COUNTIF(AV10:AV33,"S")</f>
        <v>2</v>
      </c>
      <c r="AW37" s="636">
        <f>COUNTIF(AW10:AW33,"S")</f>
        <v>2</v>
      </c>
      <c r="AX37" s="636">
        <f>COUNTIF(AX10:AX33,"S")</f>
        <v>2</v>
      </c>
      <c r="AY37" s="575">
        <f>COUNTIF(AY10:AY33,"S")</f>
        <v>3</v>
      </c>
      <c r="AZ37" s="637"/>
      <c r="BA37" s="638"/>
      <c r="BB37" s="503">
        <f>COUNTIF(BB10:BB33,"S")</f>
        <v>2</v>
      </c>
      <c r="BC37" s="636">
        <f>COUNTIF(BC10:BC33,"S")</f>
        <v>2</v>
      </c>
      <c r="BD37" s="708">
        <f>COUNTIF(BD10:BD33,"S")</f>
        <v>3</v>
      </c>
      <c r="BE37" s="636">
        <f>COUNTIF(BE10:BE33,"S")</f>
        <v>2</v>
      </c>
      <c r="BF37" s="709">
        <f>COUNTIF(BF10:BF33,"S")</f>
        <v>2</v>
      </c>
      <c r="BG37" s="637"/>
      <c r="BH37" s="638"/>
      <c r="BI37" s="334">
        <f t="shared" ref="BI37:CJ37" si="3">COUNTIF(BI10:BI33,"S")</f>
        <v>2</v>
      </c>
      <c r="BJ37" s="335">
        <f t="shared" si="3"/>
        <v>2</v>
      </c>
      <c r="BK37" s="710">
        <f t="shared" si="3"/>
        <v>2</v>
      </c>
      <c r="BL37" s="335">
        <f t="shared" si="3"/>
        <v>2</v>
      </c>
      <c r="BM37" s="711">
        <f t="shared" si="3"/>
        <v>2</v>
      </c>
      <c r="BN37" s="639">
        <f t="shared" si="3"/>
        <v>0</v>
      </c>
      <c r="BO37" s="640">
        <f t="shared" si="3"/>
        <v>0</v>
      </c>
      <c r="BP37" s="334">
        <f t="shared" si="3"/>
        <v>2</v>
      </c>
      <c r="BQ37" s="335">
        <f t="shared" si="3"/>
        <v>2</v>
      </c>
      <c r="BR37" s="710">
        <f t="shared" si="3"/>
        <v>2</v>
      </c>
      <c r="BS37" s="335">
        <f t="shared" si="3"/>
        <v>2</v>
      </c>
      <c r="BT37" s="711">
        <f t="shared" si="3"/>
        <v>3</v>
      </c>
      <c r="BU37" s="639">
        <f t="shared" si="3"/>
        <v>0</v>
      </c>
      <c r="BV37" s="640">
        <f t="shared" si="3"/>
        <v>0</v>
      </c>
      <c r="BW37" s="334">
        <f t="shared" si="3"/>
        <v>2</v>
      </c>
      <c r="BX37" s="335">
        <f t="shared" si="3"/>
        <v>2</v>
      </c>
      <c r="BY37" s="710">
        <f t="shared" si="3"/>
        <v>3</v>
      </c>
      <c r="BZ37" s="335">
        <f t="shared" si="3"/>
        <v>2</v>
      </c>
      <c r="CA37" s="247">
        <f t="shared" si="3"/>
        <v>2</v>
      </c>
      <c r="CB37" s="639">
        <f t="shared" si="3"/>
        <v>0</v>
      </c>
      <c r="CC37" s="640">
        <f t="shared" si="3"/>
        <v>0</v>
      </c>
      <c r="CD37" s="334">
        <f t="shared" si="3"/>
        <v>2</v>
      </c>
      <c r="CE37" s="335">
        <f t="shared" si="3"/>
        <v>2</v>
      </c>
      <c r="CF37" s="335">
        <f t="shared" si="3"/>
        <v>2</v>
      </c>
      <c r="CG37" s="335">
        <f t="shared" si="3"/>
        <v>2</v>
      </c>
      <c r="CH37" s="247">
        <f t="shared" si="3"/>
        <v>2</v>
      </c>
      <c r="CI37" s="639">
        <f t="shared" si="3"/>
        <v>0</v>
      </c>
      <c r="CJ37" s="640">
        <f t="shared" si="3"/>
        <v>0</v>
      </c>
      <c r="CK37" s="641"/>
      <c r="CL37"/>
      <c r="CM37"/>
      <c r="CN37"/>
      <c r="CO37"/>
      <c r="CP37" s="805" t="s">
        <v>129</v>
      </c>
      <c r="CQ37" s="634"/>
      <c r="CR37" s="634"/>
      <c r="CS37"/>
      <c r="CT37"/>
      <c r="CU37" s="634"/>
      <c r="CV37" s="634"/>
      <c r="CW37" s="634"/>
      <c r="CX37" s="634"/>
      <c r="CY37" s="634"/>
    </row>
    <row r="38" spans="1:103" s="642" customFormat="1" ht="18" x14ac:dyDescent="0.3">
      <c r="D38" s="643" t="s">
        <v>67</v>
      </c>
      <c r="E38" s="644">
        <f>COUNTIF(E10:E33,"X")</f>
        <v>1</v>
      </c>
      <c r="F38" s="645">
        <f>COUNTIF(F10:F33,"X")</f>
        <v>2</v>
      </c>
      <c r="G38" s="645">
        <f>COUNTIF(G10:G33,"X")</f>
        <v>2</v>
      </c>
      <c r="H38" s="645">
        <f>COUNTIF(H10:H33,"X")</f>
        <v>2</v>
      </c>
      <c r="I38" s="646">
        <f>COUNTIF(I10:I33,"X")</f>
        <v>1</v>
      </c>
      <c r="J38" s="647"/>
      <c r="K38" s="648"/>
      <c r="L38" s="644">
        <f>COUNTIF(L10:L33,"X")</f>
        <v>1</v>
      </c>
      <c r="M38" s="645">
        <f>COUNTIF(M10:M33,"X")</f>
        <v>2</v>
      </c>
      <c r="N38" s="645">
        <f>COUNTIF(N10:N33,"X")</f>
        <v>2</v>
      </c>
      <c r="O38" s="645">
        <f>COUNTIF(O10:O33,"X")</f>
        <v>2</v>
      </c>
      <c r="P38" s="646">
        <f>COUNTIF(P10:P33,"X")</f>
        <v>1</v>
      </c>
      <c r="Q38" s="647"/>
      <c r="R38" s="648"/>
      <c r="S38" s="644">
        <f>COUNTIF(S10:S33,"X")</f>
        <v>1</v>
      </c>
      <c r="T38" s="645">
        <f>COUNTIF(T10:T33,"X")</f>
        <v>2</v>
      </c>
      <c r="U38" s="645">
        <f>COUNTIF(U10:U33,"X")</f>
        <v>2</v>
      </c>
      <c r="V38" s="645">
        <f>COUNTIF(V10:V33,"X")</f>
        <v>2</v>
      </c>
      <c r="W38" s="646">
        <f>COUNTIF(W10:W33,"X")</f>
        <v>1</v>
      </c>
      <c r="X38" s="647"/>
      <c r="Y38" s="648"/>
      <c r="Z38" s="644">
        <f>COUNTIF(Z10:Z33,"X")</f>
        <v>0</v>
      </c>
      <c r="AA38" s="645">
        <f>COUNTIF(AA10:AA33,"X")</f>
        <v>1</v>
      </c>
      <c r="AB38" s="645">
        <f>COUNTIF(AB10:AB33,"X")</f>
        <v>2</v>
      </c>
      <c r="AC38" s="645">
        <f>COUNTIF(AC10:AC33,"X")</f>
        <v>2</v>
      </c>
      <c r="AD38" s="646">
        <f>COUNTIF(AD10:AD33,"X")</f>
        <v>1</v>
      </c>
      <c r="AE38" s="647"/>
      <c r="AF38" s="648"/>
      <c r="AG38" s="644">
        <f>COUNTIF(AG10:AG33,"X")</f>
        <v>0</v>
      </c>
      <c r="AH38" s="645">
        <f>COUNTIF(AH10:AH33,"X")</f>
        <v>1</v>
      </c>
      <c r="AI38" s="645">
        <f>COUNTIF(AI10:AI33,"X")</f>
        <v>1</v>
      </c>
      <c r="AJ38" s="645">
        <f>COUNTIF(AJ10:AJ33,"X")</f>
        <v>1</v>
      </c>
      <c r="AK38" s="646">
        <f>COUNTIF(AK10:AK33,"X")</f>
        <v>1</v>
      </c>
      <c r="AL38" s="647"/>
      <c r="AM38" s="648"/>
      <c r="AN38" s="644">
        <f>COUNTIF(AN10:AN33,"X")</f>
        <v>0</v>
      </c>
      <c r="AO38" s="645">
        <f>COUNTIF(AO10:AO33,"X")</f>
        <v>1</v>
      </c>
      <c r="AP38" s="645">
        <f>COUNTIF(AP10:AP33,"X")</f>
        <v>1</v>
      </c>
      <c r="AQ38" s="645">
        <f>COUNTIF(AQ10:AQ33,"X")</f>
        <v>1</v>
      </c>
      <c r="AR38" s="646">
        <f>COUNTIF(AR10:AR33,"X")</f>
        <v>1</v>
      </c>
      <c r="AS38" s="647"/>
      <c r="AT38" s="648"/>
      <c r="AU38" s="644">
        <f>COUNTIF(AU10:AU33,"X")</f>
        <v>1</v>
      </c>
      <c r="AV38" s="645">
        <f>COUNTIF(AV10:AV33,"X")</f>
        <v>2</v>
      </c>
      <c r="AW38" s="645">
        <f>COUNTIF(AW10:AW33,"X")</f>
        <v>2</v>
      </c>
      <c r="AX38" s="645">
        <f>COUNTIF(AX10:AX33,"X")</f>
        <v>2</v>
      </c>
      <c r="AY38" s="646">
        <f>COUNTIF(AY10:AY33,"X")</f>
        <v>1</v>
      </c>
      <c r="AZ38" s="647"/>
      <c r="BA38" s="648"/>
      <c r="BB38" s="644">
        <f>COUNTIF(BB10:BB33,"X")</f>
        <v>1</v>
      </c>
      <c r="BC38" s="645">
        <f>COUNTIF(BC10:BC33,"X")</f>
        <v>2</v>
      </c>
      <c r="BD38" s="645">
        <f>COUNTIF(BD10:BD33,"X")</f>
        <v>2</v>
      </c>
      <c r="BE38" s="645">
        <f>COUNTIF(BE10:BE33,"X")</f>
        <v>2</v>
      </c>
      <c r="BF38" s="646">
        <f>COUNTIF(BF10:BF33,"X")</f>
        <v>1</v>
      </c>
      <c r="BG38" s="649"/>
      <c r="BH38" s="650"/>
      <c r="BI38" s="644">
        <f>COUNTIF(BI10:BI33,"X")</f>
        <v>1</v>
      </c>
      <c r="BJ38" s="645">
        <f>COUNTIF(BJ10:BJ33,"X")</f>
        <v>2</v>
      </c>
      <c r="BK38" s="645">
        <f>COUNTIF(BK10:BK33,"X")</f>
        <v>2</v>
      </c>
      <c r="BL38" s="645">
        <f>COUNTIF(BL10:BL33,"X")</f>
        <v>1</v>
      </c>
      <c r="BM38" s="646">
        <f>COUNTIF(BM10:BM33,"X")</f>
        <v>0</v>
      </c>
      <c r="BN38" s="649"/>
      <c r="BO38" s="650"/>
      <c r="BP38" s="644">
        <f>COUNTIF(BP10:BP33,"X")</f>
        <v>1</v>
      </c>
      <c r="BQ38" s="645">
        <f>COUNTIF(BQ10:BQ33,"X")</f>
        <v>1</v>
      </c>
      <c r="BR38" s="645">
        <f>COUNTIF(BR10:BR33,"X")</f>
        <v>1</v>
      </c>
      <c r="BS38" s="645">
        <f>COUNTIF(BS10:BS33,"X")</f>
        <v>1</v>
      </c>
      <c r="BT38" s="646">
        <f>COUNTIF(BT10:BT33,"X")</f>
        <v>0</v>
      </c>
      <c r="BU38" s="649"/>
      <c r="BV38" s="650"/>
      <c r="BW38" s="644">
        <f>COUNTIF(BW10:BW33,"X")</f>
        <v>1</v>
      </c>
      <c r="BX38" s="645">
        <f>COUNTIF(BX10:BX33,"X")</f>
        <v>1</v>
      </c>
      <c r="BY38" s="645">
        <f>COUNTIF(BY10:BY33,"X")</f>
        <v>1</v>
      </c>
      <c r="BZ38" s="645">
        <f>COUNTIF(BZ10:BZ33,"X")</f>
        <v>1</v>
      </c>
      <c r="CA38" s="646">
        <f>COUNTIF(CA10:CA33,"X")</f>
        <v>0</v>
      </c>
      <c r="CB38" s="649"/>
      <c r="CC38" s="650"/>
      <c r="CD38" s="644">
        <f>COUNTIF(CD10:CD33,"X")</f>
        <v>1</v>
      </c>
      <c r="CE38" s="645">
        <f>COUNTIF(CE10:CE33,"X")</f>
        <v>2</v>
      </c>
      <c r="CF38" s="645">
        <f>COUNTIF(CF10:CF33,"X")</f>
        <v>2</v>
      </c>
      <c r="CG38" s="645">
        <f>COUNTIF(CG10:CG33,"X")</f>
        <v>2</v>
      </c>
      <c r="CH38" s="646">
        <f>COUNTIF(CH10:CH33,"X")</f>
        <v>1</v>
      </c>
      <c r="CI38" s="649"/>
      <c r="CJ38" s="650"/>
      <c r="CK38" s="651"/>
      <c r="CS38" s="634"/>
    </row>
    <row r="39" spans="1:103" s="652" customFormat="1" ht="18" x14ac:dyDescent="0.3">
      <c r="C39" s="653"/>
      <c r="D39" s="653"/>
      <c r="E39" s="653"/>
      <c r="F39" s="654"/>
      <c r="G39" s="654"/>
      <c r="H39" s="654"/>
      <c r="I39" s="655"/>
      <c r="J39" s="656"/>
      <c r="K39" s="657"/>
      <c r="L39" s="653"/>
      <c r="M39" s="654"/>
      <c r="N39" s="654"/>
      <c r="O39" s="654"/>
      <c r="P39" s="655"/>
      <c r="Q39" s="656"/>
      <c r="R39" s="657"/>
      <c r="S39" s="653"/>
      <c r="T39" s="654"/>
      <c r="U39" s="654"/>
      <c r="V39" s="654"/>
      <c r="W39" s="655"/>
      <c r="X39" s="656"/>
      <c r="Y39" s="657"/>
      <c r="Z39" s="653"/>
      <c r="AA39" s="654"/>
      <c r="AB39" s="654"/>
      <c r="AC39" s="654"/>
      <c r="AD39" s="655"/>
      <c r="AE39" s="656"/>
      <c r="AF39" s="657"/>
      <c r="AG39" s="653"/>
      <c r="AH39" s="654"/>
      <c r="AI39" s="654"/>
      <c r="AJ39" s="654"/>
      <c r="AK39" s="655"/>
      <c r="AL39" s="656"/>
      <c r="AM39" s="657"/>
      <c r="AN39" s="653"/>
      <c r="AO39" s="654"/>
      <c r="AP39" s="654"/>
      <c r="AQ39" s="654"/>
      <c r="AR39" s="655"/>
      <c r="AS39" s="656"/>
      <c r="AT39" s="657"/>
      <c r="AU39" s="653"/>
      <c r="AV39" s="654"/>
      <c r="AW39" s="654"/>
      <c r="AX39" s="654"/>
      <c r="AY39" s="655"/>
      <c r="AZ39" s="656"/>
      <c r="BA39" s="657"/>
      <c r="BB39" s="653"/>
      <c r="BC39" s="654"/>
      <c r="BD39" s="654"/>
      <c r="BE39" s="654"/>
      <c r="BF39" s="554"/>
      <c r="BG39" s="656"/>
      <c r="BH39" s="657"/>
      <c r="BI39" s="658"/>
      <c r="BJ39" s="654"/>
      <c r="BK39" s="654"/>
      <c r="BL39" s="654"/>
      <c r="BM39" s="554"/>
      <c r="BN39" s="656"/>
      <c r="BO39" s="657"/>
      <c r="BP39" s="658"/>
      <c r="BQ39" s="654"/>
      <c r="BR39" s="654"/>
      <c r="BS39" s="654"/>
      <c r="BT39" s="554"/>
      <c r="BU39" s="656"/>
      <c r="BV39" s="657"/>
      <c r="BW39" s="658"/>
      <c r="BX39" s="654"/>
      <c r="BY39" s="654"/>
      <c r="BZ39" s="654"/>
      <c r="CA39" s="554"/>
      <c r="CB39" s="656"/>
      <c r="CC39" s="657"/>
      <c r="CD39" s="658"/>
      <c r="CE39" s="654"/>
      <c r="CF39" s="654"/>
      <c r="CG39" s="654"/>
      <c r="CH39" s="554"/>
      <c r="CI39" s="659"/>
      <c r="CJ39" s="660"/>
      <c r="CK39" s="661"/>
      <c r="CL39" s="631"/>
      <c r="CM39" s="526"/>
      <c r="CN39" s="632"/>
      <c r="CO39" s="632"/>
      <c r="CP39" s="633"/>
      <c r="CS39" s="634"/>
    </row>
    <row r="40" spans="1:103" s="631" customFormat="1" ht="18" x14ac:dyDescent="0.3">
      <c r="C40" s="284">
        <v>4</v>
      </c>
      <c r="D40" s="194" t="s">
        <v>48</v>
      </c>
      <c r="E40" s="194"/>
      <c r="F40" s="424"/>
      <c r="G40" s="424"/>
      <c r="H40" s="424"/>
      <c r="I40" s="662"/>
      <c r="J40" s="663">
        <f>COUNTIF(J10:J33,"Mw")</f>
        <v>4</v>
      </c>
      <c r="K40" s="664">
        <f>COUNTIF(K10:K33,"Mw")</f>
        <v>4</v>
      </c>
      <c r="L40" s="194"/>
      <c r="M40" s="424"/>
      <c r="N40" s="424"/>
      <c r="O40" s="424"/>
      <c r="P40" s="662"/>
      <c r="Q40" s="663">
        <f>COUNTIF(Q10:Q33,"Mw")</f>
        <v>4</v>
      </c>
      <c r="R40" s="664">
        <f>COUNTIF(R10:R33,"Mw")</f>
        <v>4</v>
      </c>
      <c r="S40" s="194"/>
      <c r="T40" s="424"/>
      <c r="U40" s="424"/>
      <c r="V40" s="424"/>
      <c r="W40" s="662"/>
      <c r="X40" s="663">
        <f>COUNTIF(X10:X33,"Mw")</f>
        <v>4</v>
      </c>
      <c r="Y40" s="664">
        <f>COUNTIF(Y10:Y33,"Mw")</f>
        <v>4</v>
      </c>
      <c r="Z40" s="194"/>
      <c r="AA40" s="424"/>
      <c r="AB40" s="424"/>
      <c r="AC40" s="424"/>
      <c r="AD40" s="662"/>
      <c r="AE40" s="663">
        <f>COUNTIF(AE10:AE33,"Mw")</f>
        <v>4</v>
      </c>
      <c r="AF40" s="664">
        <f>COUNTIF(AF10:AF33,"Mw")</f>
        <v>4</v>
      </c>
      <c r="AG40" s="194"/>
      <c r="AH40" s="424"/>
      <c r="AI40" s="424"/>
      <c r="AJ40" s="424"/>
      <c r="AK40" s="662"/>
      <c r="AL40" s="663">
        <f>COUNTIF(AL10:AL33,"Mw")</f>
        <v>4</v>
      </c>
      <c r="AM40" s="664">
        <f>COUNTIF(AM10:AM33,"Mw")</f>
        <v>4</v>
      </c>
      <c r="AN40" s="194"/>
      <c r="AO40" s="424"/>
      <c r="AP40" s="424"/>
      <c r="AQ40" s="424"/>
      <c r="AR40" s="662"/>
      <c r="AS40" s="663">
        <f>COUNTIF(AS10:AS33,"Mw")</f>
        <v>4</v>
      </c>
      <c r="AT40" s="664">
        <f>COUNTIF(AT10:AT33,"Mw")</f>
        <v>4</v>
      </c>
      <c r="AU40" s="194"/>
      <c r="AV40" s="424"/>
      <c r="AW40" s="424"/>
      <c r="AX40" s="424"/>
      <c r="AY40" s="662"/>
      <c r="AZ40" s="663">
        <f>COUNTIF(AZ10:AZ33,"Mw")</f>
        <v>4</v>
      </c>
      <c r="BA40" s="664">
        <f>COUNTIF(BA10:BA33,"Mw")</f>
        <v>4</v>
      </c>
      <c r="BB40" s="194"/>
      <c r="BC40" s="424"/>
      <c r="BD40" s="424"/>
      <c r="BE40" s="424"/>
      <c r="BF40" s="665"/>
      <c r="BG40" s="663">
        <f>COUNTIF(BG10:BG33,"Mw")</f>
        <v>4</v>
      </c>
      <c r="BH40" s="664">
        <f>COUNTIF(BH10:BH33,"Mw")</f>
        <v>4</v>
      </c>
      <c r="BI40" s="666"/>
      <c r="BJ40" s="424"/>
      <c r="BK40" s="424"/>
      <c r="BL40" s="424"/>
      <c r="BM40" s="665"/>
      <c r="BN40" s="663">
        <f>COUNTIF(BN10:BN33,"Mw")</f>
        <v>4</v>
      </c>
      <c r="BO40" s="664">
        <f>COUNTIF(BO10:BO33,"Mw")</f>
        <v>4</v>
      </c>
      <c r="BP40" s="666"/>
      <c r="BQ40" s="424"/>
      <c r="BR40" s="424"/>
      <c r="BS40" s="424"/>
      <c r="BT40" s="665"/>
      <c r="BU40" s="663">
        <f>COUNTIF(BU10:BU33,"Mw")</f>
        <v>4</v>
      </c>
      <c r="BV40" s="664">
        <f>COUNTIF(BV10:BV33,"Mw")</f>
        <v>4</v>
      </c>
      <c r="BW40" s="666"/>
      <c r="BX40" s="424"/>
      <c r="BY40" s="424"/>
      <c r="BZ40" s="424"/>
      <c r="CA40" s="665"/>
      <c r="CB40" s="663">
        <f>COUNTIF(CB10:CB33,"Mw")</f>
        <v>4</v>
      </c>
      <c r="CC40" s="664">
        <f>COUNTIF(CC10:CC33,"Mw")</f>
        <v>4</v>
      </c>
      <c r="CD40" s="666"/>
      <c r="CE40" s="424"/>
      <c r="CF40" s="424"/>
      <c r="CG40" s="424"/>
      <c r="CH40" s="665"/>
      <c r="CI40" s="667">
        <f>COUNTIF(CI10:CI33,"Mw")</f>
        <v>4</v>
      </c>
      <c r="CJ40" s="668">
        <f>COUNTIF(CJ10:CJ33,"Mw")</f>
        <v>4</v>
      </c>
      <c r="CK40" s="525"/>
      <c r="CM40" s="526"/>
      <c r="CN40" s="632"/>
      <c r="CO40" s="632"/>
      <c r="CP40" s="633"/>
      <c r="CS40" s="634"/>
      <c r="CT40" s="652"/>
    </row>
    <row r="41" spans="1:103" s="634" customFormat="1" ht="18" x14ac:dyDescent="0.3">
      <c r="C41" s="669">
        <v>2</v>
      </c>
      <c r="D41" s="334" t="s">
        <v>50</v>
      </c>
      <c r="E41" s="334"/>
      <c r="F41" s="335"/>
      <c r="G41" s="335"/>
      <c r="H41" s="335"/>
      <c r="I41" s="247"/>
      <c r="J41" s="639">
        <f>COUNTIF(J10:J33,"Sw")</f>
        <v>2</v>
      </c>
      <c r="K41" s="670">
        <f>COUNTIF(K10:K33,"Sw")</f>
        <v>2</v>
      </c>
      <c r="L41" s="334"/>
      <c r="M41" s="335"/>
      <c r="N41" s="335"/>
      <c r="O41" s="335"/>
      <c r="P41" s="247"/>
      <c r="Q41" s="670">
        <f>COUNTIF(Q10:Q33,"Sw")</f>
        <v>2</v>
      </c>
      <c r="R41" s="670">
        <f>COUNTIF(R10:R33,"Sw")</f>
        <v>2</v>
      </c>
      <c r="S41" s="334"/>
      <c r="T41" s="335"/>
      <c r="U41" s="335"/>
      <c r="V41" s="335"/>
      <c r="W41" s="247"/>
      <c r="X41" s="670">
        <f>COUNTIF(X10:X33,"Sw")</f>
        <v>2</v>
      </c>
      <c r="Y41" s="670">
        <f>COUNTIF(Y10:Y33,"Sw")</f>
        <v>2</v>
      </c>
      <c r="Z41" s="334"/>
      <c r="AA41" s="335"/>
      <c r="AB41" s="335"/>
      <c r="AC41" s="335"/>
      <c r="AD41" s="247"/>
      <c r="AE41" s="670">
        <f>COUNTIF(AE10:AE33,"Sw")</f>
        <v>2</v>
      </c>
      <c r="AF41" s="670">
        <f>COUNTIF(AF10:AF33,"Sw")</f>
        <v>2</v>
      </c>
      <c r="AG41" s="334"/>
      <c r="AH41" s="335"/>
      <c r="AI41" s="335"/>
      <c r="AJ41" s="335"/>
      <c r="AK41" s="247"/>
      <c r="AL41" s="670">
        <f>COUNTIF(AL10:AL33,"Sw")</f>
        <v>2</v>
      </c>
      <c r="AM41" s="670">
        <f>COUNTIF(AM10:AM33,"Sw")</f>
        <v>2</v>
      </c>
      <c r="AN41" s="334"/>
      <c r="AO41" s="335"/>
      <c r="AP41" s="335"/>
      <c r="AQ41" s="335"/>
      <c r="AR41" s="247"/>
      <c r="AS41" s="670">
        <f>COUNTIF(AS10:AS33,"Sw")</f>
        <v>2</v>
      </c>
      <c r="AT41" s="670">
        <f>COUNTIF(AT10:AT33,"Sw")</f>
        <v>2</v>
      </c>
      <c r="AU41" s="334"/>
      <c r="AV41" s="335"/>
      <c r="AW41" s="335"/>
      <c r="AX41" s="335"/>
      <c r="AY41" s="247"/>
      <c r="AZ41" s="670">
        <f>COUNTIF(AZ10:AZ33,"Sw")</f>
        <v>2</v>
      </c>
      <c r="BA41" s="670">
        <f>COUNTIF(BA10:BA33,"Sw")</f>
        <v>2</v>
      </c>
      <c r="BB41" s="334"/>
      <c r="BC41" s="335"/>
      <c r="BD41" s="335"/>
      <c r="BE41" s="335"/>
      <c r="BF41" s="671"/>
      <c r="BG41" s="639">
        <f>COUNTIF(BG10:BG33,"Sw")</f>
        <v>2</v>
      </c>
      <c r="BH41" s="640">
        <f>COUNTIF(BH10:BH33,"Sw")</f>
        <v>2</v>
      </c>
      <c r="BI41" s="672"/>
      <c r="BJ41" s="335"/>
      <c r="BK41" s="335"/>
      <c r="BL41" s="335"/>
      <c r="BM41" s="671"/>
      <c r="BN41" s="639">
        <f>COUNTIF(BN10:BN33,"Sw")</f>
        <v>2</v>
      </c>
      <c r="BO41" s="640">
        <f>COUNTIF(BO10:BO33,"Sw")</f>
        <v>2</v>
      </c>
      <c r="BP41" s="672"/>
      <c r="BQ41" s="335"/>
      <c r="BR41" s="335"/>
      <c r="BS41" s="335"/>
      <c r="BT41" s="671"/>
      <c r="BU41" s="639">
        <f>COUNTIF(BU10:BU33,"Sw")</f>
        <v>2</v>
      </c>
      <c r="BV41" s="640">
        <f>COUNTIF(BV10:BV33,"Sw")</f>
        <v>2</v>
      </c>
      <c r="BW41" s="672"/>
      <c r="BX41" s="335"/>
      <c r="BY41" s="335"/>
      <c r="BZ41" s="335"/>
      <c r="CA41" s="671"/>
      <c r="CB41" s="639">
        <f>COUNTIF(CB10:CB33,"Sw")</f>
        <v>2</v>
      </c>
      <c r="CC41" s="640">
        <f>COUNTIF(CC10:CC33,"Sw")</f>
        <v>2</v>
      </c>
      <c r="CD41" s="672"/>
      <c r="CE41" s="335"/>
      <c r="CF41" s="335"/>
      <c r="CG41" s="335"/>
      <c r="CH41" s="671"/>
      <c r="CI41" s="639">
        <f>COUNTIF(CI10:CI33,"Sw")</f>
        <v>2</v>
      </c>
      <c r="CJ41" s="640">
        <f>COUNTIF(CJ10:CJ33,"Sw")</f>
        <v>2</v>
      </c>
      <c r="CK41" s="641"/>
    </row>
    <row r="44" spans="1:103" ht="18" x14ac:dyDescent="0.3">
      <c r="A44" s="161" t="s">
        <v>5</v>
      </c>
      <c r="B44" s="162" t="s">
        <v>60</v>
      </c>
      <c r="C44" s="163" t="s">
        <v>61</v>
      </c>
      <c r="D44" s="808">
        <v>1</v>
      </c>
      <c r="E44" s="809">
        <v>0.8</v>
      </c>
      <c r="F44" s="809">
        <v>0.5</v>
      </c>
      <c r="BQ44" s="673"/>
    </row>
    <row r="45" spans="1:103" ht="18" x14ac:dyDescent="0.3">
      <c r="A45" s="57"/>
      <c r="B45" s="56"/>
      <c r="C45" s="169"/>
      <c r="D45" s="170">
        <v>9</v>
      </c>
      <c r="E45" s="171">
        <v>1</v>
      </c>
      <c r="F45" s="172">
        <v>1</v>
      </c>
    </row>
    <row r="46" spans="1:103" ht="18" x14ac:dyDescent="0.3">
      <c r="A46" s="179" t="s">
        <v>28</v>
      </c>
      <c r="B46" s="180">
        <v>7.5</v>
      </c>
      <c r="C46" s="181">
        <v>4</v>
      </c>
      <c r="D46" s="182">
        <v>24</v>
      </c>
      <c r="E46" s="179">
        <v>20</v>
      </c>
      <c r="F46" s="114">
        <v>10</v>
      </c>
    </row>
    <row r="47" spans="1:103" ht="18" x14ac:dyDescent="0.3">
      <c r="A47" s="117"/>
      <c r="B47" s="192"/>
      <c r="C47" s="66"/>
      <c r="D47" s="193"/>
      <c r="E47" s="194"/>
      <c r="F47" s="194"/>
    </row>
    <row r="48" spans="1:103" ht="18" x14ac:dyDescent="0.3">
      <c r="A48" s="202"/>
      <c r="B48" s="203"/>
      <c r="C48" s="204"/>
      <c r="D48" s="205"/>
      <c r="E48" s="202"/>
      <c r="F48" s="202"/>
    </row>
    <row r="49" spans="1:6" ht="18" x14ac:dyDescent="0.3">
      <c r="A49" s="213" t="s">
        <v>40</v>
      </c>
      <c r="B49" s="214">
        <v>7.5</v>
      </c>
      <c r="C49" s="215">
        <v>2</v>
      </c>
      <c r="D49" s="216">
        <v>12</v>
      </c>
      <c r="E49" s="217">
        <v>9</v>
      </c>
      <c r="F49" s="217">
        <v>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88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ETP EQ HOT1</vt:lpstr>
      <vt:lpstr>ETP EQ HOT 2</vt:lpstr>
      <vt:lpstr>calcul de répartition hotell 1</vt:lpstr>
      <vt:lpstr>Calcul repartition hotell 2</vt:lpstr>
      <vt:lpstr>grille de base HOTELL</vt:lpstr>
      <vt:lpstr>Cycle de base Hotel 1a</vt:lpstr>
      <vt:lpstr>Cycle de base Hotel 1b</vt:lpstr>
      <vt:lpstr>Cycle de base Hotel 1c</vt:lpstr>
      <vt:lpstr>Cycle de base Hotel 1d</vt:lpstr>
      <vt:lpstr>Cycle de base Hotel 1e</vt:lpstr>
      <vt:lpstr>Cycle de base Hotel 1f</vt:lpstr>
      <vt:lpstr>Cycle de base Hotel 1g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proprietaire</dc:creator>
  <cp:lastModifiedBy>proprietaire</cp:lastModifiedBy>
  <cp:revision>8</cp:revision>
  <dcterms:created xsi:type="dcterms:W3CDTF">2018-11-07T17:27:55Z</dcterms:created>
  <dcterms:modified xsi:type="dcterms:W3CDTF">2019-07-05T15:11:42Z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